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755" yWindow="-75" windowWidth="16485" windowHeight="9315" activeTab="1"/>
  </bookViews>
  <sheets>
    <sheet name="30% Phase" sheetId="4" r:id="rId1"/>
    <sheet name="65% Phase" sheetId="6" r:id="rId2"/>
    <sheet name="90% Phase" sheetId="10" r:id="rId3"/>
    <sheet name="30% Phase Sample" sheetId="7" r:id="rId4"/>
    <sheet name="65% Phase Sample" sheetId="8" r:id="rId5"/>
    <sheet name="90% Phase Sample" sheetId="9" r:id="rId6"/>
  </sheets>
  <definedNames>
    <definedName name="_xlnm.Print_Area" localSheetId="0">'30% Phase'!$A$1:$Q$45</definedName>
    <definedName name="_xlnm.Print_Area" localSheetId="3">'30% Phase Sample'!$A$1:$R$45</definedName>
    <definedName name="_xlnm.Print_Area" localSheetId="1">'65% Phase'!$A$1:$AH$45</definedName>
    <definedName name="_xlnm.Print_Area" localSheetId="4">'65% Phase Sample'!$A$1:$AH$45</definedName>
    <definedName name="_xlnm.Print_Area" localSheetId="2">'90% Phase'!$A$1:$AH$45</definedName>
    <definedName name="_xlnm.Print_Area" localSheetId="5">'90% Phase Sample'!$A$1:$AH$45</definedName>
    <definedName name="_xlnm.Print_Titles" localSheetId="0">'30% Phase'!$A:$A,'30% Phase'!$2:$10</definedName>
    <definedName name="_xlnm.Print_Titles" localSheetId="3">'30% Phase Sample'!$A:$A,'30% Phase Sample'!$2:$10</definedName>
    <definedName name="_xlnm.Print_Titles" localSheetId="1">'65% Phase'!$A:$A,'65% Phase'!$2:$10</definedName>
    <definedName name="_xlnm.Print_Titles" localSheetId="4">'65% Phase Sample'!$A:$A,'65% Phase Sample'!$2:$10</definedName>
    <definedName name="_xlnm.Print_Titles" localSheetId="2">'90% Phase'!$A:$A,'90% Phase'!$2:$10</definedName>
    <definedName name="_xlnm.Print_Titles" localSheetId="5">'90% Phase Sample'!$A:$A,'90% Phase Sample'!$2:$10</definedName>
  </definedNames>
  <calcPr calcId="125725"/>
</workbook>
</file>

<file path=xl/calcChain.xml><?xml version="1.0" encoding="utf-8"?>
<calcChain xmlns="http://schemas.openxmlformats.org/spreadsheetml/2006/main">
  <c r="AB1" i="10"/>
  <c r="AA1" i="6"/>
  <c r="AR45" i="8"/>
  <c r="AQ44"/>
  <c r="AQ42"/>
  <c r="AQ41"/>
  <c r="AQ40"/>
  <c r="AQ38"/>
  <c r="AQ37"/>
  <c r="AQ36"/>
  <c r="AQ35"/>
  <c r="AQ34"/>
  <c r="AQ33"/>
  <c r="AQ32"/>
  <c r="AQ31"/>
  <c r="AQ30"/>
  <c r="AQ29"/>
  <c r="AQ28"/>
  <c r="AQ27"/>
  <c r="AQ26"/>
  <c r="AQ25"/>
  <c r="AQ24"/>
  <c r="AQ23"/>
  <c r="AQ22"/>
  <c r="AQ19"/>
  <c r="AQ18"/>
  <c r="AQ17"/>
  <c r="AQ16"/>
  <c r="AQ15"/>
  <c r="AQ14"/>
  <c r="AQ13"/>
  <c r="AQ11"/>
  <c r="AQ10"/>
  <c r="AQ9"/>
  <c r="AP9"/>
  <c r="AO9"/>
  <c r="AP11"/>
  <c r="AO11"/>
  <c r="AP43"/>
  <c r="AO43"/>
  <c r="AO42"/>
  <c r="AO41"/>
  <c r="AP40"/>
  <c r="AO40"/>
  <c r="AP39"/>
  <c r="AO39"/>
  <c r="AP38"/>
  <c r="AO38"/>
  <c r="AO37"/>
  <c r="AP36"/>
  <c r="AO36"/>
  <c r="AO35"/>
  <c r="AO34"/>
  <c r="AO33"/>
  <c r="AO32"/>
  <c r="AP31"/>
  <c r="AO31"/>
  <c r="AP30"/>
  <c r="AO30"/>
  <c r="AP29"/>
  <c r="AO29"/>
  <c r="AP28"/>
  <c r="AO28"/>
  <c r="AP27"/>
  <c r="AO27"/>
  <c r="AP26"/>
  <c r="AP25"/>
  <c r="AP24"/>
  <c r="AO24"/>
  <c r="AP23"/>
  <c r="AO22"/>
  <c r="AP21"/>
  <c r="AO21"/>
  <c r="AP20"/>
  <c r="AO20"/>
  <c r="AP19"/>
  <c r="AO19"/>
  <c r="AP18"/>
  <c r="AP17"/>
  <c r="AO17"/>
  <c r="AO16"/>
  <c r="AP15"/>
  <c r="AO15"/>
  <c r="AP14"/>
  <c r="AP13"/>
  <c r="AO13"/>
  <c r="AP12"/>
  <c r="AO12"/>
  <c r="AN44"/>
  <c r="AN43"/>
  <c r="AN42"/>
  <c r="AN41"/>
  <c r="AN40"/>
  <c r="AN39"/>
  <c r="AN38"/>
  <c r="AN37"/>
  <c r="AN36"/>
  <c r="AN35"/>
  <c r="AN34"/>
  <c r="AN33"/>
  <c r="AN32"/>
  <c r="AN31"/>
  <c r="AN30"/>
  <c r="AN29"/>
  <c r="AN28"/>
  <c r="AN27"/>
  <c r="AN26"/>
  <c r="AN25"/>
  <c r="AN24"/>
  <c r="AN23"/>
  <c r="AN22"/>
  <c r="AN21"/>
  <c r="AN20"/>
  <c r="AN19"/>
  <c r="AN18"/>
  <c r="AN17"/>
  <c r="AN16"/>
  <c r="AN15"/>
  <c r="AN14"/>
  <c r="AN13"/>
  <c r="AN10"/>
  <c r="AN9"/>
  <c r="AN11"/>
  <c r="AN12"/>
  <c r="AM44"/>
  <c r="AM43"/>
  <c r="AM42"/>
  <c r="AM41"/>
  <c r="AM40"/>
  <c r="AM39"/>
  <c r="AM38"/>
  <c r="AM37"/>
  <c r="AM36"/>
  <c r="AM35"/>
  <c r="AM34"/>
  <c r="AM33"/>
  <c r="AM32"/>
  <c r="AM31"/>
  <c r="AM30"/>
  <c r="AM29"/>
  <c r="AM28"/>
  <c r="AM27"/>
  <c r="AM26"/>
  <c r="AM25"/>
  <c r="AM24"/>
  <c r="AM23"/>
  <c r="AM22"/>
  <c r="AM21"/>
  <c r="AM20"/>
  <c r="AM19"/>
  <c r="AM18"/>
  <c r="AM17"/>
  <c r="AM16"/>
  <c r="AM15"/>
  <c r="AM14"/>
  <c r="AM13"/>
  <c r="AM12"/>
  <c r="AM9"/>
  <c r="AC5" i="10"/>
  <c r="AC4"/>
  <c r="AC3"/>
  <c r="AC5" i="6"/>
  <c r="AC4"/>
  <c r="AC3"/>
  <c r="AC5" i="8"/>
  <c r="AC4"/>
  <c r="AC3"/>
  <c r="AB5" i="10"/>
  <c r="AA5"/>
  <c r="V5"/>
  <c r="S5"/>
  <c r="AB4"/>
  <c r="AA4"/>
  <c r="V4"/>
  <c r="S4"/>
  <c r="AB3"/>
  <c r="AA3"/>
  <c r="S2"/>
  <c r="AB5" i="6"/>
  <c r="AA5"/>
  <c r="V5"/>
  <c r="S5"/>
  <c r="AB4"/>
  <c r="AA4"/>
  <c r="V4"/>
  <c r="S4"/>
  <c r="AB3"/>
  <c r="AA3"/>
  <c r="S2"/>
  <c r="AA5" i="8"/>
  <c r="V5"/>
  <c r="S5"/>
  <c r="AA4"/>
  <c r="S4"/>
  <c r="AA3"/>
  <c r="S2"/>
  <c r="U1" i="9"/>
  <c r="AC5"/>
  <c r="AC4"/>
  <c r="AC3"/>
  <c r="AB5"/>
  <c r="AB4"/>
  <c r="AB3"/>
  <c r="AA5"/>
  <c r="AA4"/>
  <c r="AA3"/>
  <c r="V5"/>
  <c r="S5"/>
  <c r="V4"/>
  <c r="S4"/>
  <c r="S2"/>
  <c r="AC41"/>
  <c r="AA39"/>
  <c r="AA38"/>
  <c r="AA26"/>
  <c r="AC26"/>
  <c r="AC27"/>
  <c r="AC25"/>
  <c r="AC23"/>
  <c r="AA23"/>
  <c r="AA22"/>
  <c r="AC22"/>
  <c r="AA19"/>
  <c r="AC18"/>
  <c r="AC17"/>
  <c r="AD14"/>
  <c r="AC13"/>
  <c r="AC19"/>
  <c r="AC38"/>
  <c r="AF45" i="8"/>
  <c r="U1" i="10"/>
  <c r="U1" i="6"/>
  <c r="U1" i="8"/>
  <c r="Z1"/>
  <c r="Z1" i="9"/>
  <c r="V43" i="4"/>
  <c r="V41"/>
  <c r="V39"/>
  <c r="V37"/>
  <c r="V29"/>
  <c r="V25"/>
  <c r="V23"/>
  <c r="V22"/>
  <c r="V21"/>
  <c r="V20"/>
  <c r="V19"/>
  <c r="K19" s="1"/>
  <c r="V18"/>
  <c r="V17"/>
  <c r="K17" s="1"/>
  <c r="Q45" i="10"/>
  <c r="R44"/>
  <c r="I44"/>
  <c r="AL44" s="1"/>
  <c r="E44"/>
  <c r="AK44" s="1"/>
  <c r="R43"/>
  <c r="I43"/>
  <c r="AL43" s="1"/>
  <c r="E43"/>
  <c r="AK43" s="1"/>
  <c r="R42"/>
  <c r="I42"/>
  <c r="AL42" s="1"/>
  <c r="E42"/>
  <c r="AK42" s="1"/>
  <c r="R41"/>
  <c r="I41"/>
  <c r="AL41" s="1"/>
  <c r="E41"/>
  <c r="AK41" s="1"/>
  <c r="R40"/>
  <c r="I40"/>
  <c r="AL40" s="1"/>
  <c r="E40"/>
  <c r="AK40" s="1"/>
  <c r="R39"/>
  <c r="I39"/>
  <c r="AL39" s="1"/>
  <c r="E39"/>
  <c r="AK39" s="1"/>
  <c r="R38"/>
  <c r="I38"/>
  <c r="AL38" s="1"/>
  <c r="E38"/>
  <c r="AK38" s="1"/>
  <c r="R37"/>
  <c r="I37"/>
  <c r="AL37" s="1"/>
  <c r="E37"/>
  <c r="AK37" s="1"/>
  <c r="R36"/>
  <c r="I36"/>
  <c r="AL36" s="1"/>
  <c r="E36"/>
  <c r="AK36" s="1"/>
  <c r="R35"/>
  <c r="I35"/>
  <c r="AL35" s="1"/>
  <c r="E35"/>
  <c r="AK35" s="1"/>
  <c r="R34"/>
  <c r="I34"/>
  <c r="AL34" s="1"/>
  <c r="E34"/>
  <c r="AK34" s="1"/>
  <c r="R33"/>
  <c r="I33"/>
  <c r="AL33" s="1"/>
  <c r="E33"/>
  <c r="AK33" s="1"/>
  <c r="R32"/>
  <c r="I32"/>
  <c r="AL32" s="1"/>
  <c r="E32"/>
  <c r="AK32" s="1"/>
  <c r="R31"/>
  <c r="I31"/>
  <c r="AL31" s="1"/>
  <c r="E31"/>
  <c r="AK31" s="1"/>
  <c r="R30"/>
  <c r="I30"/>
  <c r="AL30" s="1"/>
  <c r="E30"/>
  <c r="AK30" s="1"/>
  <c r="R29"/>
  <c r="I29"/>
  <c r="AL29" s="1"/>
  <c r="E29"/>
  <c r="AK29" s="1"/>
  <c r="R28"/>
  <c r="I28"/>
  <c r="AL28" s="1"/>
  <c r="E28"/>
  <c r="AK28" s="1"/>
  <c r="R27"/>
  <c r="I27"/>
  <c r="AL27" s="1"/>
  <c r="E27"/>
  <c r="AK27" s="1"/>
  <c r="R26"/>
  <c r="I26"/>
  <c r="AL26" s="1"/>
  <c r="E26"/>
  <c r="AK26" s="1"/>
  <c r="R25"/>
  <c r="I25"/>
  <c r="AL25" s="1"/>
  <c r="E25"/>
  <c r="AK25" s="1"/>
  <c r="R24"/>
  <c r="I24"/>
  <c r="AL24" s="1"/>
  <c r="E24"/>
  <c r="AK24" s="1"/>
  <c r="R23"/>
  <c r="I23"/>
  <c r="AL23" s="1"/>
  <c r="E23"/>
  <c r="AK23" s="1"/>
  <c r="R22"/>
  <c r="I22"/>
  <c r="AL22" s="1"/>
  <c r="E22"/>
  <c r="AK22" s="1"/>
  <c r="R21"/>
  <c r="I21"/>
  <c r="AL21" s="1"/>
  <c r="E21"/>
  <c r="AK21" s="1"/>
  <c r="R20"/>
  <c r="I20"/>
  <c r="AL20" s="1"/>
  <c r="E20"/>
  <c r="AK20" s="1"/>
  <c r="R19"/>
  <c r="I19"/>
  <c r="AL19" s="1"/>
  <c r="E19"/>
  <c r="AK19" s="1"/>
  <c r="R18"/>
  <c r="I18"/>
  <c r="AL18" s="1"/>
  <c r="E18"/>
  <c r="AK18" s="1"/>
  <c r="R17"/>
  <c r="I17"/>
  <c r="AL17" s="1"/>
  <c r="E17"/>
  <c r="AK17" s="1"/>
  <c r="R16"/>
  <c r="R45" s="1"/>
  <c r="I16"/>
  <c r="AL16" s="1"/>
  <c r="E16"/>
  <c r="AK16" s="1"/>
  <c r="R15"/>
  <c r="I15"/>
  <c r="AL15" s="1"/>
  <c r="E15"/>
  <c r="AK15" s="1"/>
  <c r="R14"/>
  <c r="I14"/>
  <c r="AL14" s="1"/>
  <c r="E14"/>
  <c r="AK14" s="1"/>
  <c r="R13"/>
  <c r="I13"/>
  <c r="AL13" s="1"/>
  <c r="E13"/>
  <c r="AK13" s="1"/>
  <c r="R12"/>
  <c r="I12"/>
  <c r="I45" s="1"/>
  <c r="E12"/>
  <c r="E45" s="1"/>
  <c r="E4" s="1"/>
  <c r="AB12" i="6"/>
  <c r="AA12"/>
  <c r="Q45"/>
  <c r="AL44"/>
  <c r="AL43"/>
  <c r="AL42"/>
  <c r="AL41"/>
  <c r="AL40"/>
  <c r="AL39"/>
  <c r="AL38"/>
  <c r="AL37"/>
  <c r="AL36"/>
  <c r="AL35"/>
  <c r="AL34"/>
  <c r="AL33"/>
  <c r="AL32"/>
  <c r="AL31"/>
  <c r="AL30"/>
  <c r="AL29"/>
  <c r="AL28"/>
  <c r="AL27"/>
  <c r="AL26"/>
  <c r="AL25"/>
  <c r="AL24"/>
  <c r="AL23"/>
  <c r="AL22"/>
  <c r="AL21"/>
  <c r="AL20"/>
  <c r="AL19"/>
  <c r="AL18"/>
  <c r="AL17"/>
  <c r="AL16"/>
  <c r="AL15"/>
  <c r="AL14"/>
  <c r="AL13"/>
  <c r="I26"/>
  <c r="I25"/>
  <c r="I24"/>
  <c r="I23"/>
  <c r="I22"/>
  <c r="I21"/>
  <c r="I20"/>
  <c r="I19"/>
  <c r="I18"/>
  <c r="I17"/>
  <c r="I16"/>
  <c r="I15"/>
  <c r="I14"/>
  <c r="I13"/>
  <c r="I44" i="4"/>
  <c r="V44" s="1"/>
  <c r="K44" s="1"/>
  <c r="I43"/>
  <c r="I42"/>
  <c r="V42" s="1"/>
  <c r="I41"/>
  <c r="I40"/>
  <c r="V40" s="1"/>
  <c r="K40" s="1"/>
  <c r="I39"/>
  <c r="I38"/>
  <c r="V38" s="1"/>
  <c r="K38" s="1"/>
  <c r="I37"/>
  <c r="I44" i="6"/>
  <c r="I43"/>
  <c r="I42"/>
  <c r="I41"/>
  <c r="I40"/>
  <c r="I39"/>
  <c r="I38"/>
  <c r="I37"/>
  <c r="Q45" i="9"/>
  <c r="AB44"/>
  <c r="U44"/>
  <c r="AC44" s="1"/>
  <c r="R44"/>
  <c r="K44"/>
  <c r="C44"/>
  <c r="B44"/>
  <c r="E44" s="1"/>
  <c r="Y44" s="1"/>
  <c r="R43"/>
  <c r="I43"/>
  <c r="AL43" s="1"/>
  <c r="E43"/>
  <c r="AK43" s="1"/>
  <c r="Y42"/>
  <c r="R42"/>
  <c r="F42"/>
  <c r="E42"/>
  <c r="AK42" s="1"/>
  <c r="J42" s="1"/>
  <c r="W41"/>
  <c r="R41"/>
  <c r="I41"/>
  <c r="AL41" s="1"/>
  <c r="K41" s="1"/>
  <c r="E41"/>
  <c r="AK41" s="1"/>
  <c r="J41" s="1"/>
  <c r="AB40"/>
  <c r="R40"/>
  <c r="K40"/>
  <c r="E40"/>
  <c r="Y40" s="1"/>
  <c r="Z39"/>
  <c r="AB39" s="1"/>
  <c r="V39"/>
  <c r="AC39" s="1"/>
  <c r="R39"/>
  <c r="K39"/>
  <c r="E39"/>
  <c r="AK39" s="1"/>
  <c r="J39" s="1"/>
  <c r="Z38"/>
  <c r="AB38" s="1"/>
  <c r="V38"/>
  <c r="R38"/>
  <c r="K38"/>
  <c r="E38"/>
  <c r="AK38" s="1"/>
  <c r="J38" s="1"/>
  <c r="AC37"/>
  <c r="AB37"/>
  <c r="W37"/>
  <c r="R37"/>
  <c r="K37"/>
  <c r="E37"/>
  <c r="Y37" s="1"/>
  <c r="AC36"/>
  <c r="Y36"/>
  <c r="R36"/>
  <c r="I36"/>
  <c r="Z36" s="1"/>
  <c r="E36"/>
  <c r="AK36" s="1"/>
  <c r="J36" s="1"/>
  <c r="AC35"/>
  <c r="W35"/>
  <c r="Y35" s="1"/>
  <c r="R35"/>
  <c r="I35"/>
  <c r="AL35" s="1"/>
  <c r="K35" s="1"/>
  <c r="E35"/>
  <c r="AK35" s="1"/>
  <c r="J35" s="1"/>
  <c r="AC34"/>
  <c r="W34"/>
  <c r="R34"/>
  <c r="I34"/>
  <c r="AL34" s="1"/>
  <c r="K34" s="1"/>
  <c r="E34"/>
  <c r="AK34" s="1"/>
  <c r="J34" s="1"/>
  <c r="AC33"/>
  <c r="W33"/>
  <c r="R33"/>
  <c r="I33"/>
  <c r="Z33" s="1"/>
  <c r="G33"/>
  <c r="E33"/>
  <c r="AK33" s="1"/>
  <c r="J33" s="1"/>
  <c r="AC32"/>
  <c r="W32"/>
  <c r="R32"/>
  <c r="G32"/>
  <c r="I32" s="1"/>
  <c r="Z32" s="1"/>
  <c r="E32"/>
  <c r="AK32" s="1"/>
  <c r="J32" s="1"/>
  <c r="AC31"/>
  <c r="R31"/>
  <c r="I31"/>
  <c r="Z31" s="1"/>
  <c r="G31"/>
  <c r="E31"/>
  <c r="AK31" s="1"/>
  <c r="J31" s="1"/>
  <c r="AC30"/>
  <c r="R30"/>
  <c r="I30"/>
  <c r="AL30" s="1"/>
  <c r="K30" s="1"/>
  <c r="E30"/>
  <c r="Y30" s="1"/>
  <c r="AC29"/>
  <c r="R29"/>
  <c r="I29"/>
  <c r="AL29" s="1"/>
  <c r="K29" s="1"/>
  <c r="E29"/>
  <c r="AK29" s="1"/>
  <c r="J29" s="1"/>
  <c r="AC28"/>
  <c r="Y28"/>
  <c r="R28"/>
  <c r="I28"/>
  <c r="AL28" s="1"/>
  <c r="K28" s="1"/>
  <c r="E28"/>
  <c r="AK28" s="1"/>
  <c r="S27"/>
  <c r="R27"/>
  <c r="G27"/>
  <c r="F27"/>
  <c r="E27"/>
  <c r="AK27" s="1"/>
  <c r="J27" s="1"/>
  <c r="Y26"/>
  <c r="U26"/>
  <c r="R26"/>
  <c r="G26"/>
  <c r="F26"/>
  <c r="I26" s="1"/>
  <c r="Z26" s="1"/>
  <c r="E26"/>
  <c r="AK26" s="1"/>
  <c r="J26" s="1"/>
  <c r="U25"/>
  <c r="R25"/>
  <c r="I25"/>
  <c r="AL25" s="1"/>
  <c r="K25" s="1"/>
  <c r="E25"/>
  <c r="Y25" s="1"/>
  <c r="AC24"/>
  <c r="Y24"/>
  <c r="AA24" s="1"/>
  <c r="AG24" s="1"/>
  <c r="AH24" s="1"/>
  <c r="R24"/>
  <c r="G24"/>
  <c r="E24"/>
  <c r="AK24" s="1"/>
  <c r="J24" s="1"/>
  <c r="U23"/>
  <c r="R23"/>
  <c r="G23"/>
  <c r="I23" s="1"/>
  <c r="Z23" s="1"/>
  <c r="E23"/>
  <c r="AK23" s="1"/>
  <c r="J23" s="1"/>
  <c r="AB22"/>
  <c r="R22"/>
  <c r="K22"/>
  <c r="E22"/>
  <c r="Y22" s="1"/>
  <c r="B22"/>
  <c r="R21"/>
  <c r="I21"/>
  <c r="AL21" s="1"/>
  <c r="E21"/>
  <c r="AK21" s="1"/>
  <c r="AB20"/>
  <c r="R20"/>
  <c r="K20"/>
  <c r="E20"/>
  <c r="AK20" s="1"/>
  <c r="AB19"/>
  <c r="R19"/>
  <c r="K19"/>
  <c r="E19"/>
  <c r="AK19" s="1"/>
  <c r="J19" s="1"/>
  <c r="AB18"/>
  <c r="U18"/>
  <c r="R18"/>
  <c r="K18"/>
  <c r="E18"/>
  <c r="Y18" s="1"/>
  <c r="AB17"/>
  <c r="R17"/>
  <c r="K17"/>
  <c r="E17"/>
  <c r="Y17" s="1"/>
  <c r="W16"/>
  <c r="Y16" s="1"/>
  <c r="R16"/>
  <c r="I16"/>
  <c r="Z16" s="1"/>
  <c r="E16"/>
  <c r="C16"/>
  <c r="B16"/>
  <c r="Y15"/>
  <c r="R15"/>
  <c r="F15"/>
  <c r="I15" s="1"/>
  <c r="Z15" s="1"/>
  <c r="E15"/>
  <c r="AK15" s="1"/>
  <c r="AC14"/>
  <c r="R14"/>
  <c r="I14"/>
  <c r="AL14" s="1"/>
  <c r="K14" s="1"/>
  <c r="E14"/>
  <c r="AK14" s="1"/>
  <c r="J14" s="1"/>
  <c r="S13"/>
  <c r="R13"/>
  <c r="I13"/>
  <c r="AL13" s="1"/>
  <c r="K13" s="1"/>
  <c r="E13"/>
  <c r="AK13" s="1"/>
  <c r="J13" s="1"/>
  <c r="AG12"/>
  <c r="R12"/>
  <c r="I12"/>
  <c r="E12"/>
  <c r="Q45" i="8"/>
  <c r="AB44"/>
  <c r="W44"/>
  <c r="AP44" s="1"/>
  <c r="U44"/>
  <c r="AC44" s="1"/>
  <c r="R44"/>
  <c r="K44"/>
  <c r="C44"/>
  <c r="B44"/>
  <c r="R43"/>
  <c r="I43"/>
  <c r="AK43" s="1"/>
  <c r="E43"/>
  <c r="AJ43" s="1"/>
  <c r="W42"/>
  <c r="Y42" s="1"/>
  <c r="R42"/>
  <c r="F42"/>
  <c r="E42"/>
  <c r="AJ42" s="1"/>
  <c r="J42" s="1"/>
  <c r="AC41"/>
  <c r="W41"/>
  <c r="AP41" s="1"/>
  <c r="R41"/>
  <c r="I41"/>
  <c r="AK41" s="1"/>
  <c r="K41" s="1"/>
  <c r="E41"/>
  <c r="Y41" s="1"/>
  <c r="AB40"/>
  <c r="R40"/>
  <c r="K40"/>
  <c r="E40"/>
  <c r="Y40" s="1"/>
  <c r="Z39"/>
  <c r="AB39" s="1"/>
  <c r="V39"/>
  <c r="AC39" s="1"/>
  <c r="R39"/>
  <c r="K39"/>
  <c r="E39"/>
  <c r="Y39" s="1"/>
  <c r="Z38"/>
  <c r="AB38" s="1"/>
  <c r="V38"/>
  <c r="AC38" s="1"/>
  <c r="R38"/>
  <c r="K38"/>
  <c r="E38"/>
  <c r="AJ38" s="1"/>
  <c r="J38" s="1"/>
  <c r="AC37"/>
  <c r="AB37"/>
  <c r="W37"/>
  <c r="AP37" s="1"/>
  <c r="R37"/>
  <c r="K37"/>
  <c r="E37"/>
  <c r="AJ37" s="1"/>
  <c r="J37" s="1"/>
  <c r="AC36"/>
  <c r="R36"/>
  <c r="I36"/>
  <c r="AK36" s="1"/>
  <c r="K36" s="1"/>
  <c r="E36"/>
  <c r="AJ36" s="1"/>
  <c r="J36" s="1"/>
  <c r="AC35"/>
  <c r="W35"/>
  <c r="Y35" s="1"/>
  <c r="R35"/>
  <c r="I35"/>
  <c r="Z35" s="1"/>
  <c r="E35"/>
  <c r="AJ35" s="1"/>
  <c r="J35" s="1"/>
  <c r="AC34"/>
  <c r="W34"/>
  <c r="AP34" s="1"/>
  <c r="R34"/>
  <c r="I34"/>
  <c r="AK34" s="1"/>
  <c r="K34" s="1"/>
  <c r="E34"/>
  <c r="Y34" s="1"/>
  <c r="AC33"/>
  <c r="W33"/>
  <c r="AP33" s="1"/>
  <c r="R33"/>
  <c r="G33"/>
  <c r="I33" s="1"/>
  <c r="Z33" s="1"/>
  <c r="E33"/>
  <c r="AJ33" s="1"/>
  <c r="J33" s="1"/>
  <c r="AC32"/>
  <c r="W32"/>
  <c r="AP32" s="1"/>
  <c r="R32"/>
  <c r="G32"/>
  <c r="I32" s="1"/>
  <c r="Z32" s="1"/>
  <c r="E32"/>
  <c r="AJ32" s="1"/>
  <c r="J32" s="1"/>
  <c r="AC31"/>
  <c r="R31"/>
  <c r="G31"/>
  <c r="E31"/>
  <c r="AJ31" s="1"/>
  <c r="J31" s="1"/>
  <c r="AC30"/>
  <c r="R30"/>
  <c r="I30"/>
  <c r="AK30" s="1"/>
  <c r="K30" s="1"/>
  <c r="E30"/>
  <c r="AJ30" s="1"/>
  <c r="J30" s="1"/>
  <c r="AC29"/>
  <c r="R29"/>
  <c r="I29"/>
  <c r="AK29" s="1"/>
  <c r="K29" s="1"/>
  <c r="E29"/>
  <c r="Y29" s="1"/>
  <c r="AC28"/>
  <c r="Y28"/>
  <c r="R28"/>
  <c r="I28"/>
  <c r="AK28" s="1"/>
  <c r="K28" s="1"/>
  <c r="E28"/>
  <c r="AJ28" s="1"/>
  <c r="J28" s="1"/>
  <c r="AC27"/>
  <c r="S27"/>
  <c r="R27"/>
  <c r="G27"/>
  <c r="F27"/>
  <c r="E27"/>
  <c r="Y27" s="1"/>
  <c r="Y26"/>
  <c r="U26"/>
  <c r="AC26" s="1"/>
  <c r="R26"/>
  <c r="G26"/>
  <c r="F26"/>
  <c r="E26"/>
  <c r="AJ26" s="1"/>
  <c r="J26" s="1"/>
  <c r="U25"/>
  <c r="AC25" s="1"/>
  <c r="R25"/>
  <c r="I25"/>
  <c r="AK25" s="1"/>
  <c r="K25" s="1"/>
  <c r="E25"/>
  <c r="AJ25" s="1"/>
  <c r="J25" s="1"/>
  <c r="AC24"/>
  <c r="Y24"/>
  <c r="R24"/>
  <c r="G24"/>
  <c r="I24" s="1"/>
  <c r="Z24" s="1"/>
  <c r="E24"/>
  <c r="AJ24" s="1"/>
  <c r="J24" s="1"/>
  <c r="U23"/>
  <c r="AC23" s="1"/>
  <c r="R23"/>
  <c r="G23"/>
  <c r="I23" s="1"/>
  <c r="Z23" s="1"/>
  <c r="E23"/>
  <c r="Y23" s="1"/>
  <c r="AC22"/>
  <c r="AB22"/>
  <c r="W22"/>
  <c r="AP22" s="1"/>
  <c r="R22"/>
  <c r="K22"/>
  <c r="B22"/>
  <c r="R21"/>
  <c r="I21"/>
  <c r="AK21" s="1"/>
  <c r="E21"/>
  <c r="AJ21" s="1"/>
  <c r="AB20"/>
  <c r="R20"/>
  <c r="K20"/>
  <c r="E20"/>
  <c r="AJ20" s="1"/>
  <c r="AC19"/>
  <c r="AB19"/>
  <c r="R19"/>
  <c r="K19"/>
  <c r="E19"/>
  <c r="Y19" s="1"/>
  <c r="AB18"/>
  <c r="U18"/>
  <c r="AC18" s="1"/>
  <c r="R18"/>
  <c r="K18"/>
  <c r="E18"/>
  <c r="AJ18" s="1"/>
  <c r="J18" s="1"/>
  <c r="AC17"/>
  <c r="AB17"/>
  <c r="R17"/>
  <c r="K17"/>
  <c r="E17"/>
  <c r="AJ17" s="1"/>
  <c r="J17" s="1"/>
  <c r="W16"/>
  <c r="Y16" s="1"/>
  <c r="R16"/>
  <c r="I16"/>
  <c r="AK16" s="1"/>
  <c r="K16" s="1"/>
  <c r="C16"/>
  <c r="B16"/>
  <c r="Y15"/>
  <c r="R15"/>
  <c r="F15"/>
  <c r="E15"/>
  <c r="AJ15" s="1"/>
  <c r="AD14"/>
  <c r="U14"/>
  <c r="AC14" s="1"/>
  <c r="R14"/>
  <c r="I14"/>
  <c r="AK14" s="1"/>
  <c r="K14" s="1"/>
  <c r="E14"/>
  <c r="AJ14" s="1"/>
  <c r="J14" s="1"/>
  <c r="AC13"/>
  <c r="S13"/>
  <c r="R13"/>
  <c r="I13"/>
  <c r="Z13" s="1"/>
  <c r="E13"/>
  <c r="AJ13" s="1"/>
  <c r="J13" s="1"/>
  <c r="R12"/>
  <c r="AG12" s="1"/>
  <c r="I12"/>
  <c r="AK12" s="1"/>
  <c r="K12" s="1"/>
  <c r="E12"/>
  <c r="N45" i="7"/>
  <c r="O44"/>
  <c r="K44"/>
  <c r="C44"/>
  <c r="B44"/>
  <c r="E44" s="1"/>
  <c r="O43"/>
  <c r="I43"/>
  <c r="V44" s="1"/>
  <c r="K43" s="1"/>
  <c r="E43"/>
  <c r="U44" s="1"/>
  <c r="J43" s="1"/>
  <c r="O42"/>
  <c r="F42"/>
  <c r="E42"/>
  <c r="U43" s="1"/>
  <c r="J42" s="1"/>
  <c r="O41"/>
  <c r="I41"/>
  <c r="V42" s="1"/>
  <c r="K41" s="1"/>
  <c r="E41"/>
  <c r="U42" s="1"/>
  <c r="J41" s="1"/>
  <c r="O40"/>
  <c r="K40"/>
  <c r="E40"/>
  <c r="U41" s="1"/>
  <c r="J40" s="1"/>
  <c r="O39"/>
  <c r="K39"/>
  <c r="E39"/>
  <c r="U40" s="1"/>
  <c r="J39" s="1"/>
  <c r="O38"/>
  <c r="K38"/>
  <c r="E38"/>
  <c r="U39" s="1"/>
  <c r="J38" s="1"/>
  <c r="O37"/>
  <c r="K37"/>
  <c r="E37"/>
  <c r="U38" s="1"/>
  <c r="J37" s="1"/>
  <c r="O36"/>
  <c r="I36"/>
  <c r="V37" s="1"/>
  <c r="K36" s="1"/>
  <c r="E36"/>
  <c r="U37" s="1"/>
  <c r="J36" s="1"/>
  <c r="O35"/>
  <c r="I35"/>
  <c r="V36" s="1"/>
  <c r="K35" s="1"/>
  <c r="E35"/>
  <c r="U36" s="1"/>
  <c r="J35" s="1"/>
  <c r="O34"/>
  <c r="I34"/>
  <c r="V35" s="1"/>
  <c r="K34" s="1"/>
  <c r="E34"/>
  <c r="U35" s="1"/>
  <c r="J34" s="1"/>
  <c r="O33"/>
  <c r="G33"/>
  <c r="E33"/>
  <c r="U34" s="1"/>
  <c r="J33" s="1"/>
  <c r="O32"/>
  <c r="G32"/>
  <c r="I32" s="1"/>
  <c r="E32"/>
  <c r="U33" s="1"/>
  <c r="J32" s="1"/>
  <c r="O31"/>
  <c r="I31"/>
  <c r="G31"/>
  <c r="V32" s="1"/>
  <c r="K31" s="1"/>
  <c r="E31"/>
  <c r="U32" s="1"/>
  <c r="J31" s="1"/>
  <c r="O30"/>
  <c r="I30"/>
  <c r="V31" s="1"/>
  <c r="K30" s="1"/>
  <c r="E30"/>
  <c r="U31" s="1"/>
  <c r="J30" s="1"/>
  <c r="O29"/>
  <c r="I29"/>
  <c r="V30" s="1"/>
  <c r="K29" s="1"/>
  <c r="E29"/>
  <c r="U30" s="1"/>
  <c r="J29" s="1"/>
  <c r="O28"/>
  <c r="I28"/>
  <c r="V29" s="1"/>
  <c r="K28" s="1"/>
  <c r="E28"/>
  <c r="U29" s="1"/>
  <c r="J28" s="1"/>
  <c r="O27"/>
  <c r="I27"/>
  <c r="G27"/>
  <c r="V28" s="1"/>
  <c r="K27" s="1"/>
  <c r="F27"/>
  <c r="E27"/>
  <c r="U28" s="1"/>
  <c r="J27" s="1"/>
  <c r="O26"/>
  <c r="I26"/>
  <c r="G26"/>
  <c r="V27" s="1"/>
  <c r="K26" s="1"/>
  <c r="F26"/>
  <c r="E26"/>
  <c r="U27" s="1"/>
  <c r="J26" s="1"/>
  <c r="O25"/>
  <c r="I25"/>
  <c r="V26" s="1"/>
  <c r="K25" s="1"/>
  <c r="E25"/>
  <c r="U26" s="1"/>
  <c r="J25" s="1"/>
  <c r="O24"/>
  <c r="I24"/>
  <c r="G24"/>
  <c r="V25" s="1"/>
  <c r="K24" s="1"/>
  <c r="E24"/>
  <c r="U25" s="1"/>
  <c r="J24" s="1"/>
  <c r="O23"/>
  <c r="G23"/>
  <c r="E23"/>
  <c r="U24" s="1"/>
  <c r="J23" s="1"/>
  <c r="O22"/>
  <c r="K22"/>
  <c r="E22"/>
  <c r="B22"/>
  <c r="U23" s="1"/>
  <c r="J22" s="1"/>
  <c r="O21"/>
  <c r="I21"/>
  <c r="V22" s="1"/>
  <c r="K21" s="1"/>
  <c r="E21"/>
  <c r="U22" s="1"/>
  <c r="J21" s="1"/>
  <c r="O20"/>
  <c r="K20"/>
  <c r="E20"/>
  <c r="U21" s="1"/>
  <c r="J20" s="1"/>
  <c r="O19"/>
  <c r="K19"/>
  <c r="E19"/>
  <c r="U20" s="1"/>
  <c r="J19" s="1"/>
  <c r="O18"/>
  <c r="K18"/>
  <c r="E18"/>
  <c r="U19" s="1"/>
  <c r="J18" s="1"/>
  <c r="O17"/>
  <c r="K17"/>
  <c r="E17"/>
  <c r="U18" s="1"/>
  <c r="J17" s="1"/>
  <c r="O16"/>
  <c r="O45" s="1"/>
  <c r="I16"/>
  <c r="V17" s="1"/>
  <c r="K16" s="1"/>
  <c r="E16"/>
  <c r="C16"/>
  <c r="U17" s="1"/>
  <c r="J16" s="1"/>
  <c r="B16"/>
  <c r="O15"/>
  <c r="I15"/>
  <c r="F15"/>
  <c r="V16" s="1"/>
  <c r="K15" s="1"/>
  <c r="E15"/>
  <c r="U16" s="1"/>
  <c r="J15" s="1"/>
  <c r="O14"/>
  <c r="I14"/>
  <c r="V15" s="1"/>
  <c r="K14" s="1"/>
  <c r="E14"/>
  <c r="U15" s="1"/>
  <c r="J14" s="1"/>
  <c r="O13"/>
  <c r="I13"/>
  <c r="V14" s="1"/>
  <c r="K13" s="1"/>
  <c r="E13"/>
  <c r="U14" s="1"/>
  <c r="J13" s="1"/>
  <c r="O12"/>
  <c r="I12"/>
  <c r="E12"/>
  <c r="E45" s="1"/>
  <c r="E4" s="1"/>
  <c r="AB44" i="6"/>
  <c r="R44"/>
  <c r="K44"/>
  <c r="E44"/>
  <c r="R43"/>
  <c r="E43"/>
  <c r="AK43" s="1"/>
  <c r="R42"/>
  <c r="E42"/>
  <c r="AK42" s="1"/>
  <c r="R41"/>
  <c r="K41"/>
  <c r="E41"/>
  <c r="AK41" s="1"/>
  <c r="J41" s="1"/>
  <c r="AB40"/>
  <c r="R40"/>
  <c r="K40"/>
  <c r="E40"/>
  <c r="AB39"/>
  <c r="R39"/>
  <c r="K39"/>
  <c r="E39"/>
  <c r="AK39" s="1"/>
  <c r="J39" s="1"/>
  <c r="AB38"/>
  <c r="R38"/>
  <c r="K38"/>
  <c r="E38"/>
  <c r="AK38" s="1"/>
  <c r="J38" s="1"/>
  <c r="AB37"/>
  <c r="R37"/>
  <c r="K37"/>
  <c r="E37"/>
  <c r="R36"/>
  <c r="I36"/>
  <c r="E36"/>
  <c r="AK36" s="1"/>
  <c r="J36" s="1"/>
  <c r="R35"/>
  <c r="I35"/>
  <c r="K35" s="1"/>
  <c r="E35"/>
  <c r="AK35" s="1"/>
  <c r="J35" s="1"/>
  <c r="R34"/>
  <c r="I34"/>
  <c r="K34" s="1"/>
  <c r="E34"/>
  <c r="AK34" s="1"/>
  <c r="J34" s="1"/>
  <c r="R33"/>
  <c r="I33"/>
  <c r="E33"/>
  <c r="AK33" s="1"/>
  <c r="J33" s="1"/>
  <c r="R32"/>
  <c r="I32"/>
  <c r="E32"/>
  <c r="AK32" s="1"/>
  <c r="J32" s="1"/>
  <c r="R31"/>
  <c r="I31"/>
  <c r="E31"/>
  <c r="AK31" s="1"/>
  <c r="J31" s="1"/>
  <c r="R30"/>
  <c r="I30"/>
  <c r="K30" s="1"/>
  <c r="E30"/>
  <c r="R29"/>
  <c r="I29"/>
  <c r="K29" s="1"/>
  <c r="E29"/>
  <c r="AK29" s="1"/>
  <c r="J29" s="1"/>
  <c r="R28"/>
  <c r="I28"/>
  <c r="K28" s="1"/>
  <c r="E28"/>
  <c r="AK28" s="1"/>
  <c r="J28" s="1"/>
  <c r="R27"/>
  <c r="I27"/>
  <c r="E27"/>
  <c r="AK27" s="1"/>
  <c r="J27" s="1"/>
  <c r="AA26"/>
  <c r="R26"/>
  <c r="E26"/>
  <c r="AK26" s="1"/>
  <c r="J26" s="1"/>
  <c r="R25"/>
  <c r="K25"/>
  <c r="E25"/>
  <c r="AK25" s="1"/>
  <c r="J25" s="1"/>
  <c r="R24"/>
  <c r="E24"/>
  <c r="AK24" s="1"/>
  <c r="R23"/>
  <c r="E23"/>
  <c r="AK23" s="1"/>
  <c r="J23" s="1"/>
  <c r="AB22"/>
  <c r="R22"/>
  <c r="K22"/>
  <c r="E22"/>
  <c r="R21"/>
  <c r="E21"/>
  <c r="AK21" s="1"/>
  <c r="AB20"/>
  <c r="R20"/>
  <c r="K20"/>
  <c r="E20"/>
  <c r="AK20" s="1"/>
  <c r="AB19"/>
  <c r="R19"/>
  <c r="K19"/>
  <c r="E19"/>
  <c r="AK19" s="1"/>
  <c r="J19" s="1"/>
  <c r="AB18"/>
  <c r="R18"/>
  <c r="K18"/>
  <c r="E18"/>
  <c r="AB17"/>
  <c r="R17"/>
  <c r="K17"/>
  <c r="E17"/>
  <c r="R16"/>
  <c r="E16"/>
  <c r="R15"/>
  <c r="E15"/>
  <c r="AK15" s="1"/>
  <c r="J15" s="1"/>
  <c r="R14"/>
  <c r="K14"/>
  <c r="E14"/>
  <c r="AK14" s="1"/>
  <c r="J14" s="1"/>
  <c r="R13"/>
  <c r="K13"/>
  <c r="E13"/>
  <c r="AK13" s="1"/>
  <c r="J13" s="1"/>
  <c r="AG12"/>
  <c r="R12"/>
  <c r="I12"/>
  <c r="E12"/>
  <c r="N45" i="4"/>
  <c r="O44"/>
  <c r="O43"/>
  <c r="E43"/>
  <c r="U43" s="1"/>
  <c r="O42"/>
  <c r="E42"/>
  <c r="U42" s="1"/>
  <c r="O41"/>
  <c r="E41"/>
  <c r="U41" s="1"/>
  <c r="O40"/>
  <c r="E40"/>
  <c r="U40" s="1"/>
  <c r="O39"/>
  <c r="K39"/>
  <c r="E39"/>
  <c r="O38"/>
  <c r="E38"/>
  <c r="U38" s="1"/>
  <c r="O37"/>
  <c r="K37"/>
  <c r="E37"/>
  <c r="U37" s="1"/>
  <c r="O36"/>
  <c r="I36"/>
  <c r="V36" s="1"/>
  <c r="E36"/>
  <c r="U36" s="1"/>
  <c r="O35"/>
  <c r="I35"/>
  <c r="V35" s="1"/>
  <c r="E35"/>
  <c r="U35" s="1"/>
  <c r="O34"/>
  <c r="I34"/>
  <c r="V34" s="1"/>
  <c r="E34"/>
  <c r="U34" s="1"/>
  <c r="O33"/>
  <c r="E33"/>
  <c r="U33" s="1"/>
  <c r="O32"/>
  <c r="E32"/>
  <c r="U32" s="1"/>
  <c r="O31"/>
  <c r="E31"/>
  <c r="U31" s="1"/>
  <c r="O30"/>
  <c r="I30"/>
  <c r="V30" s="1"/>
  <c r="E30"/>
  <c r="U30" s="1"/>
  <c r="O29"/>
  <c r="I29"/>
  <c r="E29"/>
  <c r="U29" s="1"/>
  <c r="O28"/>
  <c r="I28"/>
  <c r="V28" s="1"/>
  <c r="E28"/>
  <c r="U28" s="1"/>
  <c r="O27"/>
  <c r="E27"/>
  <c r="U27" s="1"/>
  <c r="O26"/>
  <c r="E26"/>
  <c r="U26" s="1"/>
  <c r="O25"/>
  <c r="I25"/>
  <c r="E25"/>
  <c r="U25" s="1"/>
  <c r="O24"/>
  <c r="I24"/>
  <c r="V24" s="1"/>
  <c r="E24"/>
  <c r="U24" s="1"/>
  <c r="O23"/>
  <c r="I23"/>
  <c r="E23"/>
  <c r="U23" s="1"/>
  <c r="O22"/>
  <c r="K22"/>
  <c r="E22"/>
  <c r="O21"/>
  <c r="I21"/>
  <c r="E21"/>
  <c r="U21" s="1"/>
  <c r="O20"/>
  <c r="K20"/>
  <c r="E20"/>
  <c r="U20" s="1"/>
  <c r="O19"/>
  <c r="E19"/>
  <c r="U19" s="1"/>
  <c r="O18"/>
  <c r="K18"/>
  <c r="E18"/>
  <c r="U18" s="1"/>
  <c r="O17"/>
  <c r="E17"/>
  <c r="U17" s="1"/>
  <c r="O16"/>
  <c r="I16"/>
  <c r="V16" s="1"/>
  <c r="O15"/>
  <c r="I15"/>
  <c r="E15"/>
  <c r="U15" s="1"/>
  <c r="O14"/>
  <c r="I14"/>
  <c r="V14" s="1"/>
  <c r="E14"/>
  <c r="U14" s="1"/>
  <c r="O13"/>
  <c r="I13"/>
  <c r="V13" s="1"/>
  <c r="E13"/>
  <c r="U13" s="1"/>
  <c r="O12"/>
  <c r="I12"/>
  <c r="V12" s="1"/>
  <c r="E12"/>
  <c r="U12" s="1"/>
  <c r="AP16" i="8" l="1"/>
  <c r="AP42"/>
  <c r="AO14"/>
  <c r="AO18"/>
  <c r="AO26"/>
  <c r="AO44"/>
  <c r="AP35"/>
  <c r="AO23"/>
  <c r="AO25"/>
  <c r="I27"/>
  <c r="Z27" s="1"/>
  <c r="AA28"/>
  <c r="E16"/>
  <c r="AJ16" s="1"/>
  <c r="AK23"/>
  <c r="K23" s="1"/>
  <c r="E44"/>
  <c r="Y44" s="1"/>
  <c r="W45"/>
  <c r="I26"/>
  <c r="Z26" s="1"/>
  <c r="U45"/>
  <c r="AK27"/>
  <c r="K27" s="1"/>
  <c r="AG28"/>
  <c r="AH28" s="1"/>
  <c r="R45"/>
  <c r="AK24"/>
  <c r="K24" s="1"/>
  <c r="AB32" i="9"/>
  <c r="E45"/>
  <c r="E4" s="1"/>
  <c r="AL26"/>
  <c r="K26" s="1"/>
  <c r="Y31"/>
  <c r="AK16"/>
  <c r="J16" s="1"/>
  <c r="AL32"/>
  <c r="K32" s="1"/>
  <c r="AK44"/>
  <c r="J44" s="1"/>
  <c r="R45"/>
  <c r="AK22"/>
  <c r="J22" s="1"/>
  <c r="Y29"/>
  <c r="AA29" s="1"/>
  <c r="AG29" s="1"/>
  <c r="AH29" s="1"/>
  <c r="I27"/>
  <c r="Z27" s="1"/>
  <c r="AL31"/>
  <c r="K31" s="1"/>
  <c r="AL33"/>
  <c r="K33" s="1"/>
  <c r="AA13" i="10"/>
  <c r="AG13" s="1"/>
  <c r="J13"/>
  <c r="AB14"/>
  <c r="K14"/>
  <c r="AA17"/>
  <c r="AG17" s="1"/>
  <c r="J17"/>
  <c r="AB18"/>
  <c r="K18"/>
  <c r="AA21"/>
  <c r="AG21" s="1"/>
  <c r="AH21" s="1"/>
  <c r="J21"/>
  <c r="AB22"/>
  <c r="K22"/>
  <c r="AA25"/>
  <c r="AG25" s="1"/>
  <c r="AH25" s="1"/>
  <c r="J25"/>
  <c r="AB26"/>
  <c r="K26"/>
  <c r="AA29"/>
  <c r="AG29" s="1"/>
  <c r="AH29" s="1"/>
  <c r="J29"/>
  <c r="AB30"/>
  <c r="K30"/>
  <c r="AA33"/>
  <c r="AG33" s="1"/>
  <c r="AH33" s="1"/>
  <c r="J33"/>
  <c r="AB34"/>
  <c r="K34"/>
  <c r="AA37"/>
  <c r="AG37" s="1"/>
  <c r="AH37" s="1"/>
  <c r="J37"/>
  <c r="AB38"/>
  <c r="K38"/>
  <c r="AA41"/>
  <c r="AG41" s="1"/>
  <c r="AH41" s="1"/>
  <c r="J41"/>
  <c r="AB42"/>
  <c r="K42"/>
  <c r="AA14"/>
  <c r="AG14" s="1"/>
  <c r="AH14" s="1"/>
  <c r="J14"/>
  <c r="AB15"/>
  <c r="K15"/>
  <c r="AA18"/>
  <c r="AG18" s="1"/>
  <c r="AH18" s="1"/>
  <c r="J18"/>
  <c r="AB19"/>
  <c r="K19"/>
  <c r="AA22"/>
  <c r="AG22" s="1"/>
  <c r="AH22" s="1"/>
  <c r="J22"/>
  <c r="AB23"/>
  <c r="K23"/>
  <c r="AA26"/>
  <c r="AG26" s="1"/>
  <c r="AH26" s="1"/>
  <c r="J26"/>
  <c r="AB27"/>
  <c r="K27"/>
  <c r="AA30"/>
  <c r="AG30" s="1"/>
  <c r="AH30" s="1"/>
  <c r="J30"/>
  <c r="AB31"/>
  <c r="K31"/>
  <c r="AA34"/>
  <c r="AG34" s="1"/>
  <c r="AH34" s="1"/>
  <c r="J34"/>
  <c r="AB35"/>
  <c r="K35"/>
  <c r="AA38"/>
  <c r="AG38" s="1"/>
  <c r="AH38" s="1"/>
  <c r="J38"/>
  <c r="AB39"/>
  <c r="K39"/>
  <c r="AA42"/>
  <c r="AG42" s="1"/>
  <c r="AH42" s="1"/>
  <c r="J42"/>
  <c r="AB43"/>
  <c r="K43"/>
  <c r="J15"/>
  <c r="AA15"/>
  <c r="AG15" s="1"/>
  <c r="K16"/>
  <c r="AB16"/>
  <c r="J19"/>
  <c r="AA19"/>
  <c r="AG19" s="1"/>
  <c r="K20"/>
  <c r="AB20"/>
  <c r="J23"/>
  <c r="AA23"/>
  <c r="AG23" s="1"/>
  <c r="K24"/>
  <c r="AB24"/>
  <c r="J27"/>
  <c r="AA27"/>
  <c r="AG27" s="1"/>
  <c r="K28"/>
  <c r="AB28"/>
  <c r="J31"/>
  <c r="AA31"/>
  <c r="AG31" s="1"/>
  <c r="K32"/>
  <c r="AB32"/>
  <c r="J35"/>
  <c r="AA35"/>
  <c r="AG35" s="1"/>
  <c r="K36"/>
  <c r="AB36"/>
  <c r="J39"/>
  <c r="AA39"/>
  <c r="AG39" s="1"/>
  <c r="K40"/>
  <c r="AB40"/>
  <c r="J43"/>
  <c r="AA43"/>
  <c r="AG43" s="1"/>
  <c r="K44"/>
  <c r="AB44"/>
  <c r="AB13"/>
  <c r="K13"/>
  <c r="AA16"/>
  <c r="AG16" s="1"/>
  <c r="AH16" s="1"/>
  <c r="J16"/>
  <c r="AB17"/>
  <c r="K17"/>
  <c r="AA20"/>
  <c r="AG20" s="1"/>
  <c r="AH20" s="1"/>
  <c r="J20"/>
  <c r="AB21"/>
  <c r="K21"/>
  <c r="AA24"/>
  <c r="AG24" s="1"/>
  <c r="AH24" s="1"/>
  <c r="J24"/>
  <c r="AB25"/>
  <c r="K25"/>
  <c r="AA28"/>
  <c r="AG28" s="1"/>
  <c r="AH28" s="1"/>
  <c r="J28"/>
  <c r="AB29"/>
  <c r="K29"/>
  <c r="AA32"/>
  <c r="AG32" s="1"/>
  <c r="AH32" s="1"/>
  <c r="J32"/>
  <c r="AB33"/>
  <c r="K33"/>
  <c r="AA36"/>
  <c r="AG36" s="1"/>
  <c r="AH36" s="1"/>
  <c r="J36"/>
  <c r="AB37"/>
  <c r="K37"/>
  <c r="AA40"/>
  <c r="AG40" s="1"/>
  <c r="AH40" s="1"/>
  <c r="J40"/>
  <c r="AB41"/>
  <c r="K41"/>
  <c r="AA44"/>
  <c r="AG44" s="1"/>
  <c r="AH44" s="1"/>
  <c r="J44"/>
  <c r="AL12"/>
  <c r="AK12"/>
  <c r="AG26" i="6"/>
  <c r="AH26" s="1"/>
  <c r="AB41"/>
  <c r="AA20" i="8"/>
  <c r="AG20" s="1"/>
  <c r="J20"/>
  <c r="AA21"/>
  <c r="AG21" s="1"/>
  <c r="J21"/>
  <c r="J15" i="9"/>
  <c r="AA15"/>
  <c r="AG15" s="1"/>
  <c r="J28"/>
  <c r="AA28"/>
  <c r="AG28" s="1"/>
  <c r="AB24" i="8"/>
  <c r="AL27" i="9"/>
  <c r="K27" s="1"/>
  <c r="AB31"/>
  <c r="AB33"/>
  <c r="AA35"/>
  <c r="AG35" s="1"/>
  <c r="AH35" s="1"/>
  <c r="AA42"/>
  <c r="AG42" s="1"/>
  <c r="AH42" s="1"/>
  <c r="AA15" i="8"/>
  <c r="AG15" s="1"/>
  <c r="J15"/>
  <c r="AB43"/>
  <c r="K43"/>
  <c r="V43" i="7"/>
  <c r="K42" s="1"/>
  <c r="AB27" i="9"/>
  <c r="AA43" i="8"/>
  <c r="AG43" s="1"/>
  <c r="J43"/>
  <c r="AB21" i="9"/>
  <c r="K21"/>
  <c r="AB43"/>
  <c r="K43"/>
  <c r="AA24" i="8"/>
  <c r="AG24" s="1"/>
  <c r="AH24" s="1"/>
  <c r="AA31" i="9"/>
  <c r="AG31" s="1"/>
  <c r="AH31" s="1"/>
  <c r="K21" i="8"/>
  <c r="AB21"/>
  <c r="AA20" i="9"/>
  <c r="AG20" s="1"/>
  <c r="J20"/>
  <c r="AA21"/>
  <c r="AG21" s="1"/>
  <c r="AH21" s="1"/>
  <c r="J21"/>
  <c r="J43"/>
  <c r="AA43"/>
  <c r="AG43" s="1"/>
  <c r="U45" i="7"/>
  <c r="J44" s="1"/>
  <c r="AA26" i="8"/>
  <c r="AG26" s="1"/>
  <c r="AH26" s="1"/>
  <c r="AB27"/>
  <c r="AA35"/>
  <c r="AG35" s="1"/>
  <c r="AH35" s="1"/>
  <c r="AA42"/>
  <c r="AG42" s="1"/>
  <c r="AH42" s="1"/>
  <c r="AA16" i="9"/>
  <c r="AG16" s="1"/>
  <c r="AH16" s="1"/>
  <c r="AG22"/>
  <c r="AH22" s="1"/>
  <c r="AB26"/>
  <c r="AG26"/>
  <c r="AH26" s="1"/>
  <c r="AA36"/>
  <c r="AG36" s="1"/>
  <c r="AH36" s="1"/>
  <c r="I23" i="7"/>
  <c r="I45" s="1"/>
  <c r="AJ12" i="8"/>
  <c r="J12" s="1"/>
  <c r="AH12" s="1"/>
  <c r="Y13"/>
  <c r="AA13" s="1"/>
  <c r="AG13" s="1"/>
  <c r="AH13" s="1"/>
  <c r="AK13"/>
  <c r="K13" s="1"/>
  <c r="Z14"/>
  <c r="AB14" s="1"/>
  <c r="Z16"/>
  <c r="AB16" s="1"/>
  <c r="AJ19"/>
  <c r="J19" s="1"/>
  <c r="AJ23"/>
  <c r="J23" s="1"/>
  <c r="Z25"/>
  <c r="AB25" s="1"/>
  <c r="AJ27"/>
  <c r="J27" s="1"/>
  <c r="Z28"/>
  <c r="AB28" s="1"/>
  <c r="AJ29"/>
  <c r="J29" s="1"/>
  <c r="Z30"/>
  <c r="AB30" s="1"/>
  <c r="AJ34"/>
  <c r="J34" s="1"/>
  <c r="AK35"/>
  <c r="K35" s="1"/>
  <c r="Y37"/>
  <c r="AA37" s="1"/>
  <c r="AG37" s="1"/>
  <c r="AH37" s="1"/>
  <c r="Y38"/>
  <c r="AA38" s="1"/>
  <c r="AG38" s="1"/>
  <c r="AH38" s="1"/>
  <c r="AJ39"/>
  <c r="J39" s="1"/>
  <c r="AJ41"/>
  <c r="J41" s="1"/>
  <c r="I42"/>
  <c r="Z42" s="1"/>
  <c r="AL15" i="9"/>
  <c r="K15" s="1"/>
  <c r="AL16"/>
  <c r="K16" s="1"/>
  <c r="Y19"/>
  <c r="AG19" s="1"/>
  <c r="AH19" s="1"/>
  <c r="AK25"/>
  <c r="J25" s="1"/>
  <c r="Z29"/>
  <c r="AB29" s="1"/>
  <c r="AK30"/>
  <c r="J30" s="1"/>
  <c r="Y32"/>
  <c r="AA32" s="1"/>
  <c r="AG32" s="1"/>
  <c r="AH32" s="1"/>
  <c r="Y33"/>
  <c r="AA33" s="1"/>
  <c r="AG33" s="1"/>
  <c r="AH33" s="1"/>
  <c r="Z34"/>
  <c r="AB34" s="1"/>
  <c r="AL36"/>
  <c r="K36" s="1"/>
  <c r="AK37"/>
  <c r="J37" s="1"/>
  <c r="AK40"/>
  <c r="J40" s="1"/>
  <c r="Z41"/>
  <c r="AB41" s="1"/>
  <c r="V13" i="7"/>
  <c r="K12" s="1"/>
  <c r="Y14" i="8"/>
  <c r="AA14" s="1"/>
  <c r="AG14" s="1"/>
  <c r="AH14" s="1"/>
  <c r="I15"/>
  <c r="Z15" s="1"/>
  <c r="Y17"/>
  <c r="AA17" s="1"/>
  <c r="AG17" s="1"/>
  <c r="AH17" s="1"/>
  <c r="Y18"/>
  <c r="AA18" s="1"/>
  <c r="AG18" s="1"/>
  <c r="AH18" s="1"/>
  <c r="Y25"/>
  <c r="AA25" s="1"/>
  <c r="AG25" s="1"/>
  <c r="AH25" s="1"/>
  <c r="Y30"/>
  <c r="AA30" s="1"/>
  <c r="AG30" s="1"/>
  <c r="AH30" s="1"/>
  <c r="Z36"/>
  <c r="AB36" s="1"/>
  <c r="AL12" i="9"/>
  <c r="K12" s="1"/>
  <c r="Z13"/>
  <c r="AB13" s="1"/>
  <c r="AK17"/>
  <c r="J17" s="1"/>
  <c r="AK18"/>
  <c r="J18" s="1"/>
  <c r="Y23"/>
  <c r="AG23" s="1"/>
  <c r="AH23" s="1"/>
  <c r="AL23"/>
  <c r="K23" s="1"/>
  <c r="Y27"/>
  <c r="AA27" s="1"/>
  <c r="AG27" s="1"/>
  <c r="AH27" s="1"/>
  <c r="Y34"/>
  <c r="AA34" s="1"/>
  <c r="AG34" s="1"/>
  <c r="AH34" s="1"/>
  <c r="Z35"/>
  <c r="AB35" s="1"/>
  <c r="Y39"/>
  <c r="AG39" s="1"/>
  <c r="AH39" s="1"/>
  <c r="Y41"/>
  <c r="AA41" s="1"/>
  <c r="AG41" s="1"/>
  <c r="AH41" s="1"/>
  <c r="U13" i="7"/>
  <c r="J12" s="1"/>
  <c r="V33"/>
  <c r="K32" s="1"/>
  <c r="E22" i="8"/>
  <c r="Y22" s="1"/>
  <c r="Z29"/>
  <c r="AB29" s="1"/>
  <c r="I31"/>
  <c r="Z31" s="1"/>
  <c r="Y31"/>
  <c r="AA31" s="1"/>
  <c r="AG31" s="1"/>
  <c r="AH31" s="1"/>
  <c r="Y32"/>
  <c r="AA32" s="1"/>
  <c r="AG32" s="1"/>
  <c r="AH32" s="1"/>
  <c r="AK32"/>
  <c r="K32" s="1"/>
  <c r="Y33"/>
  <c r="AA33" s="1"/>
  <c r="AG33" s="1"/>
  <c r="AH33" s="1"/>
  <c r="AK33"/>
  <c r="K33" s="1"/>
  <c r="Z34"/>
  <c r="AB34" s="1"/>
  <c r="Y36"/>
  <c r="AA36" s="1"/>
  <c r="AG36" s="1"/>
  <c r="AH36" s="1"/>
  <c r="AJ40"/>
  <c r="J40" s="1"/>
  <c r="Z41"/>
  <c r="AB41" s="1"/>
  <c r="AK12" i="9"/>
  <c r="J12" s="1"/>
  <c r="Y13"/>
  <c r="AA13" s="1"/>
  <c r="AG13" s="1"/>
  <c r="AH13" s="1"/>
  <c r="Z14"/>
  <c r="AB14" s="1"/>
  <c r="I24"/>
  <c r="Z24" s="1"/>
  <c r="Z25"/>
  <c r="AB25" s="1"/>
  <c r="Z28"/>
  <c r="AB28" s="1"/>
  <c r="Z30"/>
  <c r="AB30" s="1"/>
  <c r="Y38"/>
  <c r="AG38" s="1"/>
  <c r="AH38" s="1"/>
  <c r="I42"/>
  <c r="Z42" s="1"/>
  <c r="I33" i="7"/>
  <c r="V34" s="1"/>
  <c r="K33" s="1"/>
  <c r="I42"/>
  <c r="Y14" i="9"/>
  <c r="AA14" s="1"/>
  <c r="AG14" s="1"/>
  <c r="AH14" s="1"/>
  <c r="J43" i="6"/>
  <c r="AA43"/>
  <c r="AG43" s="1"/>
  <c r="AH43" s="1"/>
  <c r="K33"/>
  <c r="AA14"/>
  <c r="AG14" s="1"/>
  <c r="AH14" s="1"/>
  <c r="AK16"/>
  <c r="J16" s="1"/>
  <c r="K27"/>
  <c r="AB29"/>
  <c r="K32"/>
  <c r="AA36"/>
  <c r="AG36" s="1"/>
  <c r="AH36" s="1"/>
  <c r="AK40"/>
  <c r="J40" s="1"/>
  <c r="AA25"/>
  <c r="AG25" s="1"/>
  <c r="AH25" s="1"/>
  <c r="K26"/>
  <c r="AA40"/>
  <c r="AG40" s="1"/>
  <c r="AH40" s="1"/>
  <c r="R45"/>
  <c r="AK22"/>
  <c r="J22" s="1"/>
  <c r="AA21"/>
  <c r="AG21" s="1"/>
  <c r="J21"/>
  <c r="J24"/>
  <c r="AA24"/>
  <c r="AG24" s="1"/>
  <c r="AB43"/>
  <c r="K43"/>
  <c r="AB21"/>
  <c r="K21"/>
  <c r="AA42"/>
  <c r="AG42" s="1"/>
  <c r="J42"/>
  <c r="AB27"/>
  <c r="AA28"/>
  <c r="AG28" s="1"/>
  <c r="AH28" s="1"/>
  <c r="AA35"/>
  <c r="AG35" s="1"/>
  <c r="AH35" s="1"/>
  <c r="AA20"/>
  <c r="AG20" s="1"/>
  <c r="AH20" s="1"/>
  <c r="J20"/>
  <c r="AA16"/>
  <c r="AG16" s="1"/>
  <c r="AH16" s="1"/>
  <c r="E45"/>
  <c r="E4" s="1"/>
  <c r="AA15"/>
  <c r="AG15" s="1"/>
  <c r="AH15" s="1"/>
  <c r="AA31"/>
  <c r="AG31" s="1"/>
  <c r="AH31" s="1"/>
  <c r="AB34"/>
  <c r="K15"/>
  <c r="K16"/>
  <c r="AA19"/>
  <c r="AG19" s="1"/>
  <c r="AH19" s="1"/>
  <c r="AK30"/>
  <c r="J30" s="1"/>
  <c r="K31"/>
  <c r="AA32"/>
  <c r="AG32" s="1"/>
  <c r="AH32" s="1"/>
  <c r="AA33"/>
  <c r="AG33" s="1"/>
  <c r="AH33" s="1"/>
  <c r="K36"/>
  <c r="AK37"/>
  <c r="J37" s="1"/>
  <c r="AK44"/>
  <c r="J44" s="1"/>
  <c r="AL12"/>
  <c r="K12" s="1"/>
  <c r="AB13"/>
  <c r="AK17"/>
  <c r="J17" s="1"/>
  <c r="AK18"/>
  <c r="J18" s="1"/>
  <c r="AA23"/>
  <c r="AG23" s="1"/>
  <c r="AH23" s="1"/>
  <c r="K23"/>
  <c r="AA27"/>
  <c r="AG27" s="1"/>
  <c r="AH27" s="1"/>
  <c r="AA29"/>
  <c r="AG29" s="1"/>
  <c r="AH29" s="1"/>
  <c r="AA34"/>
  <c r="AG34" s="1"/>
  <c r="AH34" s="1"/>
  <c r="AB35"/>
  <c r="AA39"/>
  <c r="AG39" s="1"/>
  <c r="AH39" s="1"/>
  <c r="AA41"/>
  <c r="AG41" s="1"/>
  <c r="AH41" s="1"/>
  <c r="AK12"/>
  <c r="J12" s="1"/>
  <c r="AA13"/>
  <c r="AG13" s="1"/>
  <c r="AH13" s="1"/>
  <c r="AB14"/>
  <c r="AB25"/>
  <c r="AB28"/>
  <c r="AB30"/>
  <c r="AA38"/>
  <c r="AG38" s="1"/>
  <c r="AH38" s="1"/>
  <c r="U22" i="4"/>
  <c r="U39"/>
  <c r="J39" s="1"/>
  <c r="V15"/>
  <c r="K36"/>
  <c r="K28"/>
  <c r="J13"/>
  <c r="K14"/>
  <c r="J41"/>
  <c r="J35"/>
  <c r="J31"/>
  <c r="J25"/>
  <c r="J14"/>
  <c r="K16"/>
  <c r="J37"/>
  <c r="K29"/>
  <c r="K23"/>
  <c r="K12"/>
  <c r="J15"/>
  <c r="K25"/>
  <c r="J30"/>
  <c r="K35"/>
  <c r="J38"/>
  <c r="J42"/>
  <c r="J36"/>
  <c r="J34"/>
  <c r="J28"/>
  <c r="J24"/>
  <c r="J18"/>
  <c r="K13"/>
  <c r="E16"/>
  <c r="U16" s="1"/>
  <c r="I27"/>
  <c r="V27" s="1"/>
  <c r="J20"/>
  <c r="K30"/>
  <c r="K24"/>
  <c r="O45"/>
  <c r="I26"/>
  <c r="V26" s="1"/>
  <c r="J22"/>
  <c r="J26"/>
  <c r="K43"/>
  <c r="K21"/>
  <c r="J43"/>
  <c r="J21"/>
  <c r="J29"/>
  <c r="I31"/>
  <c r="V31" s="1"/>
  <c r="J32"/>
  <c r="J33"/>
  <c r="K34"/>
  <c r="J40"/>
  <c r="K41"/>
  <c r="K42"/>
  <c r="E44"/>
  <c r="U44" s="1"/>
  <c r="K15"/>
  <c r="J23"/>
  <c r="J27"/>
  <c r="I32"/>
  <c r="V32" s="1"/>
  <c r="I33"/>
  <c r="V33" s="1"/>
  <c r="J17"/>
  <c r="J12"/>
  <c r="J19"/>
  <c r="J16" i="8" l="1"/>
  <c r="AA16"/>
  <c r="AG16" s="1"/>
  <c r="AH16" s="1"/>
  <c r="AB23"/>
  <c r="AH21"/>
  <c r="AK31"/>
  <c r="K31" s="1"/>
  <c r="AJ44"/>
  <c r="AH43"/>
  <c r="AA23"/>
  <c r="AG23" s="1"/>
  <c r="AH23" s="1"/>
  <c r="AA39"/>
  <c r="AG39" s="1"/>
  <c r="AH39" s="1"/>
  <c r="AK26"/>
  <c r="I45"/>
  <c r="AA29"/>
  <c r="AG29" s="1"/>
  <c r="AH29" s="1"/>
  <c r="AH20"/>
  <c r="AA44" i="9"/>
  <c r="AG44" s="1"/>
  <c r="AH44" s="1"/>
  <c r="AB15"/>
  <c r="AB36"/>
  <c r="AH20"/>
  <c r="AA17"/>
  <c r="AG17" s="1"/>
  <c r="AH17" s="1"/>
  <c r="K12" i="10"/>
  <c r="K45" s="1"/>
  <c r="AB12"/>
  <c r="AH17"/>
  <c r="AH13"/>
  <c r="AA12"/>
  <c r="AG12" s="1"/>
  <c r="J12"/>
  <c r="J45" s="1"/>
  <c r="J3" s="1"/>
  <c r="AH43"/>
  <c r="AH39"/>
  <c r="AH35"/>
  <c r="AH31"/>
  <c r="AH27"/>
  <c r="AH23"/>
  <c r="AH19"/>
  <c r="AH15"/>
  <c r="AA41" i="8"/>
  <c r="AG41" s="1"/>
  <c r="AH41" s="1"/>
  <c r="AA18" i="9"/>
  <c r="AG18" s="1"/>
  <c r="AH18" s="1"/>
  <c r="AJ22" i="8"/>
  <c r="J22" s="1"/>
  <c r="AB23" i="9"/>
  <c r="V24" i="7"/>
  <c r="K23" s="1"/>
  <c r="K45"/>
  <c r="AB31" i="8"/>
  <c r="J45" i="7"/>
  <c r="J3" s="1"/>
  <c r="E45" i="8"/>
  <c r="E4" s="1"/>
  <c r="V4" s="1"/>
  <c r="AA30" i="9"/>
  <c r="AG30" s="1"/>
  <c r="AH30" s="1"/>
  <c r="AA27" i="8"/>
  <c r="AG27" s="1"/>
  <c r="AH27" s="1"/>
  <c r="AK42"/>
  <c r="K42" s="1"/>
  <c r="AH15"/>
  <c r="AL24" i="9"/>
  <c r="K24" s="1"/>
  <c r="K45" s="1"/>
  <c r="AH15"/>
  <c r="AB33" i="8"/>
  <c r="I45" i="9"/>
  <c r="AA25"/>
  <c r="AG25" s="1"/>
  <c r="AH25" s="1"/>
  <c r="J45"/>
  <c r="J3" s="1"/>
  <c r="AH12"/>
  <c r="AA40" i="8"/>
  <c r="AG40" s="1"/>
  <c r="AH40" s="1"/>
  <c r="AH43" i="9"/>
  <c r="AL42"/>
  <c r="K42" s="1"/>
  <c r="AB35" i="8"/>
  <c r="AB13"/>
  <c r="AA37" i="9"/>
  <c r="AG37" s="1"/>
  <c r="AH37" s="1"/>
  <c r="AB16"/>
  <c r="AB32" i="8"/>
  <c r="AA19"/>
  <c r="AG19" s="1"/>
  <c r="AH19" s="1"/>
  <c r="AA40" i="9"/>
  <c r="AG40" s="1"/>
  <c r="AH40" s="1"/>
  <c r="AA34" i="8"/>
  <c r="AG34" s="1"/>
  <c r="AH34" s="1"/>
  <c r="AK15"/>
  <c r="K15" s="1"/>
  <c r="AH28" i="9"/>
  <c r="AB26" i="6"/>
  <c r="AB33"/>
  <c r="AH42"/>
  <c r="AA22"/>
  <c r="AG22" s="1"/>
  <c r="AH22" s="1"/>
  <c r="AB32"/>
  <c r="AB36"/>
  <c r="K24"/>
  <c r="AA17"/>
  <c r="AG17" s="1"/>
  <c r="AH17" s="1"/>
  <c r="AA18"/>
  <c r="AG18" s="1"/>
  <c r="AH18" s="1"/>
  <c r="AH21"/>
  <c r="J45"/>
  <c r="J3" s="1"/>
  <c r="AA37"/>
  <c r="AG37" s="1"/>
  <c r="AH37" s="1"/>
  <c r="AA30"/>
  <c r="AG30" s="1"/>
  <c r="AH30" s="1"/>
  <c r="AA44"/>
  <c r="AG44" s="1"/>
  <c r="AH44" s="1"/>
  <c r="I45"/>
  <c r="AB31"/>
  <c r="K42"/>
  <c r="K45" s="1"/>
  <c r="AH12"/>
  <c r="AB23"/>
  <c r="AB15"/>
  <c r="AB16"/>
  <c r="AH24"/>
  <c r="J16" i="4"/>
  <c r="K27"/>
  <c r="K26"/>
  <c r="J44"/>
  <c r="K33"/>
  <c r="K32"/>
  <c r="K31"/>
  <c r="I45"/>
  <c r="E45"/>
  <c r="E4" s="1"/>
  <c r="AA22" i="8" l="1"/>
  <c r="AG22" s="1"/>
  <c r="AH22" s="1"/>
  <c r="J44"/>
  <c r="J45" s="1"/>
  <c r="J3" s="1"/>
  <c r="AB3" s="1"/>
  <c r="AA44"/>
  <c r="AG44" s="1"/>
  <c r="K26"/>
  <c r="AB26"/>
  <c r="K45"/>
  <c r="AH45" i="9"/>
  <c r="AH12" i="10"/>
  <c r="AH45" s="1"/>
  <c r="AG45"/>
  <c r="J4" s="1"/>
  <c r="J5" s="1"/>
  <c r="AB42" i="9"/>
  <c r="AB42" i="8"/>
  <c r="AB24" i="9"/>
  <c r="AG45"/>
  <c r="J4" s="1"/>
  <c r="J5" s="1"/>
  <c r="AB15" i="8"/>
  <c r="AH45" i="6"/>
  <c r="AB42"/>
  <c r="AB24"/>
  <c r="AG45"/>
  <c r="J4" s="1"/>
  <c r="J5" s="1"/>
  <c r="J45" i="4"/>
  <c r="J3" s="1"/>
  <c r="K45"/>
  <c r="AH44" i="8" l="1"/>
  <c r="AH45" s="1"/>
  <c r="AG45"/>
  <c r="J4" s="1"/>
  <c r="AB4" s="1"/>
  <c r="J5" l="1"/>
  <c r="AB5" s="1"/>
</calcChain>
</file>

<file path=xl/sharedStrings.xml><?xml version="1.0" encoding="utf-8"?>
<sst xmlns="http://schemas.openxmlformats.org/spreadsheetml/2006/main" count="879" uniqueCount="111">
  <si>
    <t xml:space="preserve">Contributing Area </t>
  </si>
  <si>
    <t>SWRv</t>
  </si>
  <si>
    <t>outside LOD</t>
  </si>
  <si>
    <t>Y</t>
  </si>
  <si>
    <t>N</t>
  </si>
  <si>
    <t>CF</t>
  </si>
  <si>
    <t>Bedrock</t>
  </si>
  <si>
    <t>Group</t>
  </si>
  <si>
    <t>Y/N</t>
  </si>
  <si>
    <t>Water Table</t>
  </si>
  <si>
    <t xml:space="preserve"> Hydro Soil </t>
  </si>
  <si>
    <t>Rate</t>
  </si>
  <si>
    <t>Infiltration</t>
  </si>
  <si>
    <t>elev OK?</t>
  </si>
  <si>
    <t>OK?</t>
  </si>
  <si>
    <t>Hot Spot Concern</t>
  </si>
  <si>
    <t>in-hr</t>
  </si>
  <si>
    <t>Found?</t>
  </si>
  <si>
    <t>within</t>
  </si>
  <si>
    <t>adj</t>
  </si>
  <si>
    <t>w-in LOD</t>
  </si>
  <si>
    <t>EA</t>
  </si>
  <si>
    <t>Overage / (Deficit) Volume (as compared to SWRv)</t>
  </si>
  <si>
    <t># of trees</t>
  </si>
  <si>
    <t>Step 1:  Drainage Area and Regulated Volumes</t>
  </si>
  <si>
    <t>Step 2:  Consider Infiltration</t>
  </si>
  <si>
    <t>Step 3:  Evaluate Existing Infrastructure Constraints</t>
  </si>
  <si>
    <t>Step 4:  Identify Land Conversion and BMP Placement Opportunities</t>
  </si>
  <si>
    <t>Step 5: Size BMP's and Compute Achieved Retention Volumes</t>
  </si>
  <si>
    <t>Ex. Tree Volume Credit (CF)</t>
  </si>
  <si>
    <t>Preservation of Mature Trees which are in fair or better condition</t>
  </si>
  <si>
    <t xml:space="preserve">Bioretention Opportunity Areas </t>
  </si>
  <si>
    <t>Permeable Pavement Opportunity Areas</t>
  </si>
  <si>
    <t>SF</t>
  </si>
  <si>
    <t>(unitless)</t>
  </si>
  <si>
    <t>Compacted    w-in LOD</t>
  </si>
  <si>
    <t>Paved outside LOD</t>
  </si>
  <si>
    <t>Compacted outside LOD</t>
  </si>
  <si>
    <t>Natural outside LOD</t>
  </si>
  <si>
    <t>Total w-in LOD</t>
  </si>
  <si>
    <t>Total outside LOD</t>
  </si>
  <si>
    <t>Natural 
w-in LOD</t>
  </si>
  <si>
    <t>Paved 
w-in LOD</t>
  </si>
  <si>
    <t>Outside LOD</t>
  </si>
  <si>
    <t xml:space="preserve">Disturbance Area (ac.): </t>
  </si>
  <si>
    <t>EX-61</t>
  </si>
  <si>
    <t>D</t>
  </si>
  <si>
    <t>A/D</t>
  </si>
  <si>
    <r>
      <t>DA</t>
    </r>
    <r>
      <rPr>
        <vertAlign val="subscript"/>
        <sz val="10.5"/>
        <rFont val="Arial"/>
        <family val="2"/>
      </rPr>
      <t>TOTAL</t>
    </r>
  </si>
  <si>
    <t>BMP Drainage Area (total for all w-in DA   -  see separate sizing comps)</t>
  </si>
  <si>
    <t>No. of Drainage Areas:</t>
  </si>
  <si>
    <t>Regulated Retention Volume (1.2"):</t>
  </si>
  <si>
    <t>Deficit:</t>
  </si>
  <si>
    <t>Drainage Area
ID</t>
  </si>
  <si>
    <t>Land Conversion Area</t>
  </si>
  <si>
    <t>adj (1)</t>
  </si>
  <si>
    <t>Use the numbered list of drainage areas to record soil type and hotspot concerns within the project limits of disturbance (LOD).</t>
  </si>
  <si>
    <t>Describe obstacles to Land Conversion or BMP (Attach narrative if necessary)</t>
  </si>
  <si>
    <t>TBD</t>
  </si>
  <si>
    <t>Land Conversion or BMP Opportunity?</t>
  </si>
  <si>
    <t xml:space="preserve">Y </t>
  </si>
  <si>
    <t xml:space="preserve">Delineate the drainage area to the BMP locations and compute the ceiling runoff volume reaching them.  Aggregate the total maximum possible BMP volume that can be handled by the BMP's at their locations..  </t>
  </si>
  <si>
    <t>Compute and total the total maximum possible BMP capacity based on size of the facilities.  Total the number of proposed trees meeting the required soil volume to be considered acceptable for retention volume.  Total the maximum retention volume capacity of all facilities, and compare to the regulated volume. If a deficit exists, review BMP placements/sizes to determine if additional volume can be captured.</t>
  </si>
  <si>
    <t>Retention Volume retained:</t>
  </si>
  <si>
    <t>Urban Land</t>
  </si>
  <si>
    <t>NA</t>
  </si>
  <si>
    <t>A, B, C, D or Urban Land</t>
  </si>
  <si>
    <t>Runoff Coefficient</t>
  </si>
  <si>
    <t>Instructions</t>
  </si>
  <si>
    <t>Blocks in the worksheet that are not shaded are data entry fields for the designer.</t>
  </si>
  <si>
    <t>Use the numbered list of drainage areas to record water table, bedrock concerns, infiltration rate, and hotspot concerns within the project limits of disturbance (LOD).</t>
  </si>
  <si>
    <t>Water line prevents vegetated BMP</t>
  </si>
  <si>
    <t>Existing Kiss n Ride adjacent to sidewalk-likely high trash load,  Multiple utilities.</t>
  </si>
  <si>
    <t>See narrative</t>
  </si>
  <si>
    <t>Found?  Describe</t>
  </si>
  <si>
    <t>Y-Gas Station</t>
  </si>
  <si>
    <t>Total Sv Practice -Maximum Retention Volume Achievable (BMP's and Trees)</t>
  </si>
  <si>
    <t>Project Name:</t>
  </si>
  <si>
    <t>Project No:</t>
  </si>
  <si>
    <t>Permit No.:</t>
  </si>
  <si>
    <t>Check if in AWDZ:</t>
  </si>
  <si>
    <t>All shaded blocks are computations internal to the worksheet and should not be edited.</t>
  </si>
  <si>
    <t>On SMM identify ex. prop. features (traffic islands, triangle parks, median islands, cul-de-sacs, etc)  within each drainage area. Depict if they are chosen, or not, for land conversions or BMP placements. Provide the basis for the decision if these features are not used to improve land abstraction or stormwater retention BMPs. Decisions should use the information established in the previous two steps.</t>
  </si>
  <si>
    <t>On SWM, depict utlity locations and invert/top elevations of ex. conveyance infrastructure to determine opportuntities for proposed land conversions and BMP placement.  Delineate areas of potential conflict, and areas without conflict, including areas where minimum depths for BMPs can not be met.  Delineate trees (size, species, condition).</t>
  </si>
  <si>
    <r>
      <t xml:space="preserve">For land conversion and BMP opportunities alraedy defined at 30% ,and for new opportunities added, provide the area measurements below. </t>
    </r>
    <r>
      <rPr>
        <b/>
        <sz val="12"/>
        <rFont val="Calibri"/>
        <family val="2"/>
        <scheme val="minor"/>
      </rPr>
      <t xml:space="preserve"> Land Conversion and BMP surface areas within the LOD must be reflected in the SWRv computation - update those colums as necessary. </t>
    </r>
    <r>
      <rPr>
        <sz val="12"/>
        <rFont val="Calibri"/>
        <family val="2"/>
        <scheme val="minor"/>
      </rPr>
      <t>Additional allowable BMP's such as ipervious surface disconnect, swales, and infiltration should also be considered.</t>
    </r>
    <r>
      <rPr>
        <b/>
        <sz val="12"/>
        <rFont val="Calibri"/>
        <family val="2"/>
        <scheme val="minor"/>
      </rPr>
      <t xml:space="preserve"> </t>
    </r>
    <r>
      <rPr>
        <b/>
        <sz val="12"/>
        <color rgb="FF0D50B3"/>
        <rFont val="Calibri"/>
        <family val="2"/>
        <scheme val="minor"/>
      </rPr>
      <t xml:space="preserve">Describe reason </t>
    </r>
    <r>
      <rPr>
        <sz val="12"/>
        <color rgb="FF0D50B3"/>
        <rFont val="Calibri"/>
        <family val="2"/>
        <scheme val="minor"/>
      </rPr>
      <t xml:space="preserve">for eliminated Land Conv./BMP locations </t>
    </r>
  </si>
  <si>
    <t>1.7" (Ceiling) SRC Reaching All Proposed BMPs</t>
  </si>
  <si>
    <t>Max. Storage Vol. Bioretention Based on Size (Total in DA - See separate sizing comps)</t>
  </si>
  <si>
    <t>Max Storage Vol. Perm. Pav't Based on Size (Total in DA - See separate sizing comps)</t>
  </si>
  <si>
    <t>Maximum "Other" Storage Vol- (Total in DA - See separate sizing comps)</t>
  </si>
  <si>
    <t>Circle One:  MS4  CSO</t>
  </si>
  <si>
    <t>Circle One:    MS4    CSO</t>
  </si>
  <si>
    <t>Circle One:  MS4    CSO</t>
  </si>
  <si>
    <t>1.7" (Ceiling) SRC Reaching All
Proposed BMPs</t>
  </si>
  <si>
    <t>Summary Data: 90%/Final Design Phase</t>
  </si>
  <si>
    <t>Summary Data:  65% Design Phase</t>
  </si>
  <si>
    <t>Summary Data: 30% Design Phase</t>
  </si>
  <si>
    <t>Proj. No:</t>
  </si>
  <si>
    <t>DTA-ZZZ</t>
  </si>
  <si>
    <t>Number and list each drainage area within the project limits of disturbance (LOD). Identify the sq. foot of drainage area contributing runoff from within LOD and from outside LOD. Identify the regulatory SWRv required for each drainage area. Provide cooresponding drainage area identifications on SMM.</t>
  </si>
  <si>
    <t>Update from 30% based on refined or revised design: 
Number and list each drainage area within the project limits of disturbance (LOD). Identify the sq. foot of drainage area contributing runoff from within LOD and from outside LOD. Identify the regulatory SWRv required for each drainage area. Provide cooresponding drainage area identifications on SMM.</t>
  </si>
  <si>
    <t>On SMM, depict utlity and conveyance infrastructure to confirm/adjust opportuntities for land conversions and BMP's.  Delineate areas of potential conflict, and areas without conflict, including areas where minimum depths for BMPs can not be met.  Delineate trees (size, species, condition) and tree protection.</t>
  </si>
  <si>
    <r>
      <t xml:space="preserve">For land conversion and BMP opportunities already defined at 30%, and for new opportunities added, provide the area measurements below. </t>
    </r>
    <r>
      <rPr>
        <b/>
        <sz val="12"/>
        <rFont val="Calibri"/>
        <family val="2"/>
        <scheme val="minor"/>
      </rPr>
      <t xml:space="preserve"> Land Conversion and BMP surface areas within the LOD must be reflected in the SWRv computation - update those colums as necessary. </t>
    </r>
    <r>
      <rPr>
        <sz val="12"/>
        <rFont val="Calibri"/>
        <family val="2"/>
        <scheme val="minor"/>
      </rPr>
      <t>Additional allowable BMP's such as impervious surface disconnect, swales, and infiltration should also be considered and described in narrative.</t>
    </r>
    <r>
      <rPr>
        <b/>
        <sz val="12"/>
        <rFont val="Calibri"/>
        <family val="2"/>
        <scheme val="minor"/>
      </rPr>
      <t xml:space="preserve"> </t>
    </r>
    <r>
      <rPr>
        <b/>
        <sz val="12"/>
        <color rgb="FF0D50B3"/>
        <rFont val="Calibri"/>
        <family val="2"/>
        <scheme val="minor"/>
      </rPr>
      <t xml:space="preserve">Describe reason </t>
    </r>
    <r>
      <rPr>
        <sz val="12"/>
        <color rgb="FF0D50B3"/>
        <rFont val="Calibri"/>
        <family val="2"/>
        <scheme val="minor"/>
      </rPr>
      <t xml:space="preserve">for eliminated Land Conv./BMP locations </t>
    </r>
  </si>
  <si>
    <t>Minnesota Ave Great Street Test Case</t>
  </si>
  <si>
    <t>.0.08</t>
  </si>
  <si>
    <t>No. of prop. trees meeting soil vol req't</t>
  </si>
  <si>
    <t>Update from 65% based on refined or revised design: 
Number and list each drainage area within the project limits of disturbance (LOD). Identify the sq. foot of drainage area contributing runoff from within LOD and from outside LOD. Identify the regulatory SWRv required for each drainage area. Provide cooresponding drainage area identifications on SMM.</t>
  </si>
  <si>
    <t>Update from 65% based on refined or revised design: 
Number and list each drainage area within the project limits of disturbance (LOD). Identify the sq. foot of drainage area contributing runoff from within LOD and from outside LOD. Identify the regulatory SWRv required for each drainage area. Provide cooresponding drainage area identifications on SWM.</t>
  </si>
  <si>
    <t>Borings</t>
  </si>
  <si>
    <t>Each</t>
  </si>
  <si>
    <t>Soil Boring Summary</t>
  </si>
  <si>
    <t>DDOE Plan Review No.:</t>
  </si>
</sst>
</file>

<file path=xl/styles.xml><?xml version="1.0" encoding="utf-8"?>
<styleSheet xmlns="http://schemas.openxmlformats.org/spreadsheetml/2006/main">
  <numFmts count="2">
    <numFmt numFmtId="43" formatCode="_(* #,##0.00_);_(* \(#,##0.00\);_(* &quot;-&quot;??_);_(@_)"/>
    <numFmt numFmtId="164" formatCode="_(* #,##0_);_(* \(#,##0\);_(* &quot;-&quot;??_);_(@_)"/>
  </numFmts>
  <fonts count="37">
    <font>
      <sz val="10"/>
      <name val="Arial"/>
    </font>
    <font>
      <b/>
      <sz val="16"/>
      <name val="Calibri"/>
      <family val="2"/>
    </font>
    <font>
      <sz val="16"/>
      <name val="Arial"/>
      <family val="2"/>
    </font>
    <font>
      <sz val="18"/>
      <name val="Arial"/>
      <family val="2"/>
    </font>
    <font>
      <sz val="12"/>
      <name val="Arial"/>
      <family val="2"/>
    </font>
    <font>
      <sz val="12"/>
      <color indexed="8"/>
      <name val="Calibri"/>
      <family val="2"/>
    </font>
    <font>
      <sz val="12"/>
      <name val="Arial"/>
      <family val="2"/>
    </font>
    <font>
      <sz val="10"/>
      <name val="Arial"/>
      <family val="2"/>
    </font>
    <font>
      <sz val="11"/>
      <name val="Arial"/>
      <family val="2"/>
    </font>
    <font>
      <sz val="12"/>
      <name val="Calibri"/>
      <family val="2"/>
      <scheme val="minor"/>
    </font>
    <font>
      <b/>
      <sz val="12"/>
      <name val="Calibri"/>
      <family val="2"/>
      <scheme val="minor"/>
    </font>
    <font>
      <sz val="10"/>
      <name val="Calibri"/>
      <family val="2"/>
      <scheme val="minor"/>
    </font>
    <font>
      <sz val="13"/>
      <name val="Calibri"/>
      <family val="2"/>
      <scheme val="minor"/>
    </font>
    <font>
      <i/>
      <sz val="11"/>
      <name val="Arial"/>
      <family val="2"/>
    </font>
    <font>
      <sz val="10.5"/>
      <name val="Arial"/>
      <family val="2"/>
    </font>
    <font>
      <b/>
      <sz val="10.5"/>
      <name val="Arial"/>
      <family val="2"/>
    </font>
    <font>
      <vertAlign val="subscript"/>
      <sz val="10.5"/>
      <name val="Arial"/>
      <family val="2"/>
    </font>
    <font>
      <sz val="12"/>
      <color indexed="8"/>
      <name val="Calibri"/>
      <family val="2"/>
      <scheme val="minor"/>
    </font>
    <font>
      <b/>
      <sz val="12"/>
      <color indexed="8"/>
      <name val="Calibri"/>
      <family val="2"/>
      <scheme val="minor"/>
    </font>
    <font>
      <sz val="13"/>
      <color indexed="8"/>
      <name val="Calibri"/>
      <family val="2"/>
      <scheme val="minor"/>
    </font>
    <font>
      <sz val="13"/>
      <name val="Arial"/>
      <family val="2"/>
    </font>
    <font>
      <b/>
      <sz val="16"/>
      <name val="Calibri"/>
      <family val="2"/>
      <scheme val="minor"/>
    </font>
    <font>
      <sz val="15"/>
      <name val="Calibri"/>
      <family val="2"/>
      <scheme val="minor"/>
    </font>
    <font>
      <sz val="13"/>
      <color theme="0"/>
      <name val="Calibri"/>
      <family val="2"/>
      <scheme val="minor"/>
    </font>
    <font>
      <b/>
      <sz val="13"/>
      <color theme="0"/>
      <name val="Calibri"/>
      <family val="2"/>
      <scheme val="minor"/>
    </font>
    <font>
      <b/>
      <u/>
      <sz val="16"/>
      <name val="Calibri"/>
      <family val="2"/>
    </font>
    <font>
      <sz val="12"/>
      <color rgb="FF0D50B3"/>
      <name val="Calibri"/>
      <family val="2"/>
      <scheme val="minor"/>
    </font>
    <font>
      <sz val="11"/>
      <name val="Arial Narrow"/>
      <family val="2"/>
    </font>
    <font>
      <b/>
      <sz val="14"/>
      <name val="Calibri"/>
      <family val="2"/>
    </font>
    <font>
      <b/>
      <i/>
      <sz val="14"/>
      <name val="Calibri"/>
      <family val="2"/>
    </font>
    <font>
      <sz val="11"/>
      <name val="Calibri"/>
      <family val="2"/>
      <scheme val="minor"/>
    </font>
    <font>
      <b/>
      <sz val="12"/>
      <color rgb="FF0D50B3"/>
      <name val="Calibri"/>
      <family val="2"/>
      <scheme val="minor"/>
    </font>
    <font>
      <sz val="10"/>
      <name val="Arial"/>
      <family val="2"/>
    </font>
    <font>
      <sz val="14"/>
      <name val="Calibri"/>
      <family val="2"/>
      <scheme val="minor"/>
    </font>
    <font>
      <b/>
      <sz val="14"/>
      <name val="Calibri"/>
      <family val="2"/>
      <scheme val="minor"/>
    </font>
    <font>
      <b/>
      <u/>
      <sz val="14"/>
      <name val="Calibri"/>
      <family val="2"/>
      <scheme val="minor"/>
    </font>
    <font>
      <b/>
      <sz val="11"/>
      <color rgb="FFFF0000"/>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FFFCC"/>
        <bgColor indexed="64"/>
      </patternFill>
    </fill>
    <fill>
      <patternFill patternType="solid">
        <fgColor theme="6" tint="0.79998168889431442"/>
        <bgColor indexed="64"/>
      </patternFill>
    </fill>
    <fill>
      <patternFill patternType="solid">
        <fgColor rgb="FFEAF1DD"/>
        <bgColor indexed="64"/>
      </patternFill>
    </fill>
    <fill>
      <patternFill patternType="solid">
        <fgColor rgb="FFFFB3B3"/>
        <bgColor indexed="64"/>
      </patternFill>
    </fill>
    <fill>
      <patternFill patternType="solid">
        <fgColor rgb="FFDDD9C3"/>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2">
    <xf numFmtId="0" fontId="0" fillId="0" borderId="0"/>
    <xf numFmtId="43" fontId="32" fillId="0" borderId="0" applyFont="0" applyFill="0" applyBorder="0" applyAlignment="0" applyProtection="0"/>
  </cellStyleXfs>
  <cellXfs count="242">
    <xf numFmtId="0" fontId="0" fillId="0" borderId="0" xfId="0"/>
    <xf numFmtId="0" fontId="3" fillId="0" borderId="0" xfId="0" applyFont="1"/>
    <xf numFmtId="0" fontId="4" fillId="0" borderId="0" xfId="0" applyFont="1"/>
    <xf numFmtId="0" fontId="4" fillId="0" borderId="0" xfId="0" applyFont="1" applyFill="1" applyBorder="1" applyAlignment="1">
      <alignment horizontal="center"/>
    </xf>
    <xf numFmtId="0" fontId="4" fillId="0" borderId="0" xfId="0" applyFont="1" applyFill="1" applyBorder="1"/>
    <xf numFmtId="0" fontId="4" fillId="0" borderId="0" xfId="0" applyFont="1" applyFill="1"/>
    <xf numFmtId="0" fontId="4" fillId="0" borderId="0" xfId="0" applyFont="1" applyAlignment="1">
      <alignment horizontal="center"/>
    </xf>
    <xf numFmtId="0" fontId="4" fillId="0" borderId="0" xfId="0" applyFont="1" applyBorder="1"/>
    <xf numFmtId="0" fontId="8" fillId="0" borderId="7" xfId="0" applyFont="1" applyBorder="1" applyAlignment="1">
      <alignment horizontal="center" vertical="center"/>
    </xf>
    <xf numFmtId="0" fontId="8" fillId="0" borderId="7" xfId="0" applyFont="1" applyFill="1" applyBorder="1" applyAlignment="1">
      <alignment horizontal="center" vertical="center"/>
    </xf>
    <xf numFmtId="0" fontId="8" fillId="0" borderId="0" xfId="0" applyFont="1"/>
    <xf numFmtId="0" fontId="8"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vertical="top"/>
    </xf>
    <xf numFmtId="0" fontId="8" fillId="0" borderId="0" xfId="0" applyFont="1" applyAlignment="1">
      <alignment vertical="top"/>
    </xf>
    <xf numFmtId="0" fontId="11" fillId="0" borderId="0" xfId="0" applyFont="1" applyAlignment="1">
      <alignment vertical="top"/>
    </xf>
    <xf numFmtId="0" fontId="9" fillId="0" borderId="0" xfId="0" applyFont="1"/>
    <xf numFmtId="9" fontId="8" fillId="0" borderId="9"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5" fillId="0" borderId="0" xfId="0" applyFont="1" applyBorder="1"/>
    <xf numFmtId="0" fontId="14" fillId="0" borderId="7" xfId="0" applyFont="1" applyFill="1" applyBorder="1" applyAlignment="1">
      <alignment horizontal="center" vertical="center"/>
    </xf>
    <xf numFmtId="3" fontId="14" fillId="0" borderId="7" xfId="0" applyNumberFormat="1" applyFont="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Border="1" applyAlignment="1">
      <alignment horizontal="center" vertical="center"/>
    </xf>
    <xf numFmtId="0" fontId="8" fillId="0" borderId="8" xfId="0" applyFont="1" applyBorder="1" applyAlignment="1">
      <alignment horizontal="center" vertical="center"/>
    </xf>
    <xf numFmtId="0" fontId="14" fillId="0" borderId="8" xfId="0" applyFont="1" applyBorder="1" applyAlignment="1">
      <alignment horizontal="center" vertical="center"/>
    </xf>
    <xf numFmtId="3" fontId="14" fillId="0" borderId="7" xfId="0" applyNumberFormat="1" applyFont="1" applyFill="1" applyBorder="1" applyAlignment="1">
      <alignment horizontal="center" vertical="center"/>
    </xf>
    <xf numFmtId="0" fontId="14" fillId="0" borderId="9" xfId="0" applyFont="1" applyBorder="1" applyAlignment="1">
      <alignment horizontal="center" vertical="center"/>
    </xf>
    <xf numFmtId="0" fontId="14" fillId="0" borderId="9" xfId="0"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9" xfId="0" applyNumberFormat="1" applyFont="1" applyBorder="1" applyAlignment="1">
      <alignment horizontal="center" vertical="center"/>
    </xf>
    <xf numFmtId="0" fontId="14" fillId="0" borderId="7" xfId="0" applyFont="1" applyFill="1" applyBorder="1" applyAlignment="1">
      <alignment horizontal="center" vertical="center" wrapText="1"/>
    </xf>
    <xf numFmtId="0" fontId="14" fillId="0" borderId="0" xfId="0" applyFont="1" applyAlignment="1">
      <alignment horizontal="center" vertical="center"/>
    </xf>
    <xf numFmtId="38" fontId="14" fillId="0" borderId="7" xfId="0" applyNumberFormat="1" applyFont="1" applyFill="1" applyBorder="1" applyAlignment="1">
      <alignment horizontal="center" vertical="center"/>
    </xf>
    <xf numFmtId="38" fontId="14" fillId="0" borderId="9" xfId="0" applyNumberFormat="1" applyFont="1" applyFill="1" applyBorder="1" applyAlignment="1">
      <alignment horizontal="center" vertical="center"/>
    </xf>
    <xf numFmtId="0" fontId="14" fillId="0" borderId="0" xfId="0" applyFont="1" applyAlignment="1">
      <alignment vertical="center"/>
    </xf>
    <xf numFmtId="38" fontId="14" fillId="0" borderId="8" xfId="0" applyNumberFormat="1" applyFont="1" applyFill="1" applyBorder="1" applyAlignment="1">
      <alignment horizontal="center" vertical="center"/>
    </xf>
    <xf numFmtId="38" fontId="14" fillId="0" borderId="0" xfId="0" applyNumberFormat="1" applyFont="1" applyAlignment="1">
      <alignment horizontal="center" vertical="center"/>
    </xf>
    <xf numFmtId="38" fontId="14" fillId="0" borderId="3" xfId="0" applyNumberFormat="1" applyFont="1" applyFill="1" applyBorder="1" applyAlignment="1">
      <alignment horizontal="center" vertical="center"/>
    </xf>
    <xf numFmtId="38" fontId="14" fillId="0" borderId="6" xfId="0" applyNumberFormat="1" applyFont="1" applyFill="1" applyBorder="1" applyAlignment="1">
      <alignment horizontal="center" vertical="center"/>
    </xf>
    <xf numFmtId="3" fontId="14" fillId="0" borderId="8" xfId="0" applyNumberFormat="1" applyFont="1" applyFill="1" applyBorder="1" applyAlignment="1">
      <alignment horizontal="center" vertical="center"/>
    </xf>
    <xf numFmtId="3" fontId="14" fillId="0" borderId="8" xfId="0" applyNumberFormat="1" applyFont="1" applyBorder="1" applyAlignment="1">
      <alignment horizontal="center" vertical="center"/>
    </xf>
    <xf numFmtId="3" fontId="14" fillId="0" borderId="3" xfId="0" applyNumberFormat="1" applyFont="1" applyBorder="1" applyAlignment="1">
      <alignment horizontal="center" vertical="center"/>
    </xf>
    <xf numFmtId="3" fontId="14" fillId="0" borderId="3" xfId="0" applyNumberFormat="1" applyFont="1" applyFill="1" applyBorder="1" applyAlignment="1">
      <alignment horizontal="center" vertical="center"/>
    </xf>
    <xf numFmtId="0" fontId="17" fillId="0" borderId="0" xfId="0" applyFont="1" applyBorder="1" applyAlignment="1">
      <alignment vertical="top"/>
    </xf>
    <xf numFmtId="0" fontId="18" fillId="0" borderId="0" xfId="0" applyFont="1" applyBorder="1" applyAlignment="1">
      <alignment vertical="top"/>
    </xf>
    <xf numFmtId="49" fontId="1" fillId="0" borderId="0" xfId="0" applyNumberFormat="1" applyFont="1" applyFill="1" applyBorder="1" applyAlignment="1">
      <alignment vertical="top"/>
    </xf>
    <xf numFmtId="0" fontId="2" fillId="0" borderId="0" xfId="0" applyFont="1" applyAlignment="1"/>
    <xf numFmtId="0" fontId="19" fillId="0" borderId="0" xfId="0" applyFont="1" applyBorder="1" applyAlignment="1">
      <alignment horizontal="left" vertical="top" indent="2"/>
    </xf>
    <xf numFmtId="0" fontId="20" fillId="0" borderId="0" xfId="0" applyFont="1"/>
    <xf numFmtId="0" fontId="19" fillId="0" borderId="0" xfId="0" applyFont="1" applyBorder="1" applyAlignment="1">
      <alignment horizontal="left" vertical="top"/>
    </xf>
    <xf numFmtId="0" fontId="12" fillId="0" borderId="0" xfId="0" applyFont="1" applyAlignment="1">
      <alignment vertical="top"/>
    </xf>
    <xf numFmtId="0" fontId="19" fillId="0" borderId="1" xfId="0" applyFont="1" applyBorder="1" applyAlignment="1">
      <alignment horizontal="center" vertical="top"/>
    </xf>
    <xf numFmtId="0" fontId="19" fillId="0" borderId="0" xfId="0" applyFont="1" applyBorder="1" applyAlignment="1">
      <alignment horizontal="center" vertical="top"/>
    </xf>
    <xf numFmtId="0" fontId="19" fillId="0" borderId="0" xfId="0" applyFont="1" applyBorder="1" applyAlignment="1">
      <alignment vertical="top"/>
    </xf>
    <xf numFmtId="0" fontId="20" fillId="0" borderId="0" xfId="0" applyFont="1" applyAlignment="1">
      <alignment vertical="top"/>
    </xf>
    <xf numFmtId="0" fontId="12" fillId="0" borderId="0" xfId="0" applyFont="1" applyAlignment="1">
      <alignment horizontal="right" vertical="center"/>
    </xf>
    <xf numFmtId="0" fontId="19" fillId="0" borderId="0" xfId="0" applyFont="1" applyAlignment="1">
      <alignment horizontal="right" vertical="center"/>
    </xf>
    <xf numFmtId="38" fontId="14" fillId="0" borderId="8" xfId="0" applyNumberFormat="1" applyFont="1" applyFill="1" applyBorder="1" applyAlignment="1">
      <alignment vertical="center"/>
    </xf>
    <xf numFmtId="0" fontId="21" fillId="0" borderId="0" xfId="0" applyFont="1" applyAlignment="1">
      <alignment horizontal="right"/>
    </xf>
    <xf numFmtId="0" fontId="23" fillId="0" borderId="0" xfId="0" applyFont="1"/>
    <xf numFmtId="0" fontId="24" fillId="3" borderId="4" xfId="0" applyFont="1" applyFill="1" applyBorder="1" applyAlignment="1">
      <alignment horizontal="left" indent="1"/>
    </xf>
    <xf numFmtId="0" fontId="24" fillId="3" borderId="2" xfId="0" applyFont="1" applyFill="1" applyBorder="1" applyAlignment="1">
      <alignment horizontal="left" indent="1"/>
    </xf>
    <xf numFmtId="0" fontId="24" fillId="3" borderId="2" xfId="0" applyFont="1" applyFill="1" applyBorder="1"/>
    <xf numFmtId="0" fontId="24" fillId="3" borderId="5" xfId="0" applyFont="1" applyFill="1" applyBorder="1"/>
    <xf numFmtId="38" fontId="4" fillId="0" borderId="0" xfId="0" applyNumberFormat="1" applyFont="1" applyFill="1"/>
    <xf numFmtId="0" fontId="14" fillId="0" borderId="0" xfId="0" applyFont="1" applyFill="1" applyAlignment="1">
      <alignment horizontal="center" vertical="center"/>
    </xf>
    <xf numFmtId="0" fontId="8" fillId="0" borderId="0" xfId="0" applyFont="1" applyFill="1" applyBorder="1" applyAlignment="1">
      <alignment vertical="center" wrapText="1"/>
    </xf>
    <xf numFmtId="38" fontId="14" fillId="6" borderId="7" xfId="0" applyNumberFormat="1" applyFont="1" applyFill="1" applyBorder="1" applyAlignment="1">
      <alignment horizontal="center" vertical="center"/>
    </xf>
    <xf numFmtId="38" fontId="14" fillId="6" borderId="9" xfId="0" applyNumberFormat="1" applyFont="1" applyFill="1" applyBorder="1" applyAlignment="1">
      <alignment horizontal="center" vertical="center"/>
    </xf>
    <xf numFmtId="9" fontId="22" fillId="0" borderId="0" xfId="0" applyNumberFormat="1" applyFont="1" applyBorder="1" applyAlignment="1">
      <alignment horizontal="right"/>
    </xf>
    <xf numFmtId="0" fontId="6" fillId="0" borderId="0" xfId="0" applyFont="1" applyBorder="1" applyAlignment="1">
      <alignment horizontal="center" vertical="center"/>
    </xf>
    <xf numFmtId="0" fontId="22" fillId="0" borderId="0" xfId="0" applyFont="1" applyBorder="1" applyAlignment="1">
      <alignment horizontal="right"/>
    </xf>
    <xf numFmtId="0" fontId="6" fillId="0" borderId="0" xfId="0" applyFont="1" applyFill="1"/>
    <xf numFmtId="0" fontId="3" fillId="0" borderId="0" xfId="0" applyFont="1" applyBorder="1"/>
    <xf numFmtId="3" fontId="14" fillId="6" borderId="7" xfId="0" applyNumberFormat="1" applyFont="1" applyFill="1" applyBorder="1" applyAlignment="1">
      <alignment horizontal="center" vertical="center"/>
    </xf>
    <xf numFmtId="3" fontId="14" fillId="6" borderId="9" xfId="0" applyNumberFormat="1" applyFont="1" applyFill="1" applyBorder="1" applyAlignment="1">
      <alignment horizontal="center" vertical="center"/>
    </xf>
    <xf numFmtId="1" fontId="14" fillId="6" borderId="8" xfId="0" applyNumberFormat="1" applyFont="1" applyFill="1" applyBorder="1" applyAlignment="1">
      <alignment horizontal="center" vertical="center"/>
    </xf>
    <xf numFmtId="1" fontId="14" fillId="6" borderId="9" xfId="0" applyNumberFormat="1" applyFont="1" applyFill="1" applyBorder="1" applyAlignment="1">
      <alignment horizontal="center" vertical="center"/>
    </xf>
    <xf numFmtId="0" fontId="12" fillId="0" borderId="0" xfId="0" applyFont="1" applyAlignment="1">
      <alignment horizontal="left" vertical="center" indent="1"/>
    </xf>
    <xf numFmtId="3" fontId="14" fillId="6" borderId="8" xfId="0" applyNumberFormat="1" applyFont="1" applyFill="1" applyBorder="1" applyAlignment="1">
      <alignment horizontal="center" vertical="center"/>
    </xf>
    <xf numFmtId="38" fontId="14" fillId="0" borderId="8" xfId="0" applyNumberFormat="1" applyFont="1" applyFill="1" applyBorder="1" applyAlignment="1">
      <alignment horizontal="left" vertical="center" wrapText="1"/>
    </xf>
    <xf numFmtId="38" fontId="14" fillId="6" borderId="8" xfId="0" applyNumberFormat="1" applyFont="1" applyFill="1" applyBorder="1" applyAlignment="1">
      <alignment horizontal="center" vertical="center"/>
    </xf>
    <xf numFmtId="0" fontId="8" fillId="5" borderId="7" xfId="0" applyFont="1" applyFill="1" applyBorder="1" applyAlignment="1">
      <alignment horizontal="center" vertical="center"/>
    </xf>
    <xf numFmtId="0" fontId="8" fillId="5" borderId="6"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9" fontId="7" fillId="5" borderId="9" xfId="0" applyNumberFormat="1" applyFont="1" applyFill="1" applyBorder="1" applyAlignment="1">
      <alignment horizontal="center" vertical="center" wrapText="1"/>
    </xf>
    <xf numFmtId="9" fontId="8" fillId="5" borderId="9" xfId="0" applyNumberFormat="1" applyFont="1" applyFill="1" applyBorder="1" applyAlignment="1">
      <alignment horizontal="center" vertical="center" wrapText="1"/>
    </xf>
    <xf numFmtId="0" fontId="8" fillId="5" borderId="11" xfId="0" applyFont="1" applyFill="1" applyBorder="1" applyAlignment="1">
      <alignment horizontal="center" wrapText="1"/>
    </xf>
    <xf numFmtId="0" fontId="8" fillId="5" borderId="11" xfId="0" applyFont="1" applyFill="1" applyBorder="1" applyAlignment="1">
      <alignment horizontal="center"/>
    </xf>
    <xf numFmtId="0" fontId="8" fillId="5" borderId="0" xfId="0" applyFont="1" applyFill="1" applyAlignment="1">
      <alignment horizontal="center"/>
    </xf>
    <xf numFmtId="0" fontId="8" fillId="5" borderId="6" xfId="0" applyFont="1" applyFill="1" applyBorder="1" applyAlignment="1">
      <alignment horizontal="center" vertical="top"/>
    </xf>
    <xf numFmtId="0" fontId="8"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0" xfId="0" applyFont="1" applyFill="1" applyAlignment="1">
      <alignment horizontal="center" vertical="center"/>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6" xfId="0" applyFont="1" applyFill="1" applyBorder="1" applyAlignment="1">
      <alignment horizontal="center" vertical="center"/>
    </xf>
    <xf numFmtId="0" fontId="14" fillId="5" borderId="15" xfId="0" applyFont="1" applyFill="1" applyBorder="1" applyAlignment="1">
      <alignment horizontal="center" vertical="center" wrapText="1"/>
    </xf>
    <xf numFmtId="0" fontId="14" fillId="5" borderId="17" xfId="0" applyFont="1" applyFill="1" applyBorder="1" applyAlignment="1">
      <alignment horizontal="center" vertical="center"/>
    </xf>
    <xf numFmtId="38" fontId="14" fillId="7" borderId="8" xfId="0" applyNumberFormat="1" applyFont="1" applyFill="1" applyBorder="1" applyAlignment="1">
      <alignment horizontal="center" vertical="center"/>
    </xf>
    <xf numFmtId="38" fontId="14" fillId="7" borderId="9" xfId="0" applyNumberFormat="1"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14" fillId="7" borderId="18" xfId="0" applyFont="1" applyFill="1" applyBorder="1" applyAlignment="1">
      <alignment horizontal="center" vertical="center"/>
    </xf>
    <xf numFmtId="3" fontId="15" fillId="7" borderId="18" xfId="0" applyNumberFormat="1" applyFont="1" applyFill="1" applyBorder="1" applyAlignment="1">
      <alignment horizontal="center" vertical="center"/>
    </xf>
    <xf numFmtId="38" fontId="15" fillId="7" borderId="18" xfId="0" applyNumberFormat="1" applyFont="1" applyFill="1" applyBorder="1" applyAlignment="1">
      <alignment horizontal="center" vertical="center"/>
    </xf>
    <xf numFmtId="0" fontId="6" fillId="0" borderId="0" xfId="0" applyFont="1" applyAlignment="1">
      <alignment horizontal="left" indent="2"/>
    </xf>
    <xf numFmtId="49" fontId="25" fillId="0" borderId="0" xfId="0" applyNumberFormat="1" applyFont="1" applyFill="1" applyBorder="1" applyAlignment="1">
      <alignment horizontal="left" vertical="top" indent="2"/>
    </xf>
    <xf numFmtId="3" fontId="12" fillId="0" borderId="0" xfId="0" applyNumberFormat="1" applyFont="1" applyAlignment="1">
      <alignment horizontal="right" vertical="center"/>
    </xf>
    <xf numFmtId="3" fontId="19" fillId="0" borderId="0" xfId="0" applyNumberFormat="1" applyFont="1" applyBorder="1" applyAlignment="1">
      <alignment horizontal="right" vertical="center"/>
    </xf>
    <xf numFmtId="0" fontId="19" fillId="0" borderId="0" xfId="0" applyFont="1" applyBorder="1" applyAlignment="1">
      <alignment horizontal="left" vertical="center"/>
    </xf>
    <xf numFmtId="0" fontId="20"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0" fontId="19" fillId="0" borderId="1" xfId="0" applyFont="1" applyBorder="1" applyAlignment="1">
      <alignment horizontal="center" vertical="center"/>
    </xf>
    <xf numFmtId="0" fontId="19" fillId="0" borderId="0" xfId="0" applyFont="1" applyBorder="1" applyAlignment="1">
      <alignment horizontal="left" vertical="center" indent="2"/>
    </xf>
    <xf numFmtId="0" fontId="8" fillId="5" borderId="6" xfId="0" applyFont="1" applyFill="1" applyBorder="1" applyAlignment="1">
      <alignment horizontal="center" vertical="top" wrapText="1"/>
    </xf>
    <xf numFmtId="0" fontId="27" fillId="5" borderId="6"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4" fillId="3" borderId="4" xfId="0" applyFont="1" applyFill="1" applyBorder="1" applyAlignment="1">
      <alignment horizontal="left"/>
    </xf>
    <xf numFmtId="0" fontId="24" fillId="3" borderId="4" xfId="0" applyFont="1" applyFill="1" applyBorder="1" applyAlignment="1">
      <alignment horizontal="left" indent="2"/>
    </xf>
    <xf numFmtId="0" fontId="24" fillId="3" borderId="4" xfId="0" applyFont="1" applyFill="1" applyBorder="1" applyAlignment="1"/>
    <xf numFmtId="0" fontId="24" fillId="3" borderId="2" xfId="0" applyFont="1" applyFill="1" applyBorder="1" applyAlignment="1"/>
    <xf numFmtId="0" fontId="24" fillId="3" borderId="5" xfId="0" applyFont="1" applyFill="1" applyBorder="1" applyAlignment="1"/>
    <xf numFmtId="0" fontId="4" fillId="0" borderId="1" xfId="0" applyFont="1" applyBorder="1"/>
    <xf numFmtId="0" fontId="8" fillId="8" borderId="6" xfId="0" applyFont="1" applyFill="1" applyBorder="1" applyAlignment="1">
      <alignment horizontal="center" vertical="center"/>
    </xf>
    <xf numFmtId="0" fontId="8" fillId="8" borderId="6" xfId="0" applyFont="1" applyFill="1" applyBorder="1" applyAlignment="1">
      <alignment horizontal="center" vertical="center" wrapText="1"/>
    </xf>
    <xf numFmtId="0" fontId="13" fillId="8" borderId="7" xfId="0" applyFont="1" applyFill="1" applyBorder="1" applyAlignment="1">
      <alignment horizontal="center" vertical="center"/>
    </xf>
    <xf numFmtId="2" fontId="14" fillId="8" borderId="8" xfId="0" applyNumberFormat="1" applyFont="1" applyFill="1" applyBorder="1" applyAlignment="1">
      <alignment horizontal="center" vertical="center"/>
    </xf>
    <xf numFmtId="2" fontId="14" fillId="8" borderId="9" xfId="0" applyNumberFormat="1" applyFont="1" applyFill="1" applyBorder="1" applyAlignment="1">
      <alignment horizontal="center" vertical="center"/>
    </xf>
    <xf numFmtId="2" fontId="19" fillId="9" borderId="8" xfId="0" applyNumberFormat="1" applyFont="1" applyFill="1" applyBorder="1" applyAlignment="1">
      <alignment horizontal="center" vertical="center"/>
    </xf>
    <xf numFmtId="3" fontId="19" fillId="9" borderId="8" xfId="0" applyNumberFormat="1" applyFont="1" applyFill="1" applyBorder="1" applyAlignment="1">
      <alignment vertical="center"/>
    </xf>
    <xf numFmtId="3" fontId="14" fillId="7" borderId="8" xfId="0" applyNumberFormat="1" applyFont="1" applyFill="1" applyBorder="1" applyAlignment="1">
      <alignment horizontal="center" vertical="center"/>
    </xf>
    <xf numFmtId="3" fontId="19" fillId="7" borderId="8" xfId="0" applyNumberFormat="1" applyFont="1" applyFill="1" applyBorder="1" applyAlignment="1">
      <alignment vertical="center"/>
    </xf>
    <xf numFmtId="2" fontId="19" fillId="7" borderId="8" xfId="0" applyNumberFormat="1" applyFont="1" applyFill="1" applyBorder="1" applyAlignment="1">
      <alignment horizontal="center" vertical="top"/>
    </xf>
    <xf numFmtId="3" fontId="12" fillId="7" borderId="8" xfId="0" applyNumberFormat="1" applyFont="1" applyFill="1" applyBorder="1" applyAlignment="1">
      <alignment vertical="center"/>
    </xf>
    <xf numFmtId="49" fontId="25" fillId="0" borderId="0" xfId="0" applyNumberFormat="1" applyFont="1" applyFill="1" applyBorder="1" applyAlignment="1">
      <alignment horizontal="left" indent="2"/>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49" fontId="28" fillId="0" borderId="0" xfId="0" applyNumberFormat="1" applyFont="1" applyFill="1" applyBorder="1" applyAlignment="1">
      <alignment horizontal="left" vertical="center"/>
    </xf>
    <xf numFmtId="0" fontId="4" fillId="0" borderId="0" xfId="0" applyFont="1" applyBorder="1" applyAlignment="1">
      <alignment vertical="center"/>
    </xf>
    <xf numFmtId="0" fontId="4" fillId="0" borderId="1" xfId="0" applyFont="1" applyBorder="1" applyAlignment="1">
      <alignment vertical="center"/>
    </xf>
    <xf numFmtId="49" fontId="28" fillId="0" borderId="0" xfId="0" applyNumberFormat="1" applyFont="1" applyFill="1" applyBorder="1" applyAlignment="1">
      <alignment horizontal="right" vertical="center"/>
    </xf>
    <xf numFmtId="49" fontId="29" fillId="0" borderId="0" xfId="0" applyNumberFormat="1" applyFont="1" applyFill="1" applyBorder="1" applyAlignment="1">
      <alignment horizontal="right" vertical="center"/>
    </xf>
    <xf numFmtId="0" fontId="6" fillId="0" borderId="0" xfId="0" applyFont="1" applyBorder="1" applyAlignment="1">
      <alignment vertical="center"/>
    </xf>
    <xf numFmtId="49" fontId="25" fillId="0" borderId="0" xfId="0" applyNumberFormat="1" applyFont="1" applyFill="1" applyBorder="1" applyAlignment="1">
      <alignment horizontal="left" indent="5"/>
    </xf>
    <xf numFmtId="0" fontId="6" fillId="0" borderId="0" xfId="0" applyFont="1" applyAlignment="1">
      <alignment horizontal="left" indent="5"/>
    </xf>
    <xf numFmtId="49" fontId="29" fillId="0" borderId="0" xfId="0" applyNumberFormat="1" applyFont="1" applyFill="1" applyBorder="1" applyAlignment="1">
      <alignment horizontal="left" vertical="center"/>
    </xf>
    <xf numFmtId="49" fontId="28" fillId="0" borderId="0" xfId="0" applyNumberFormat="1" applyFont="1" applyFill="1" applyBorder="1" applyAlignment="1">
      <alignment horizontal="left"/>
    </xf>
    <xf numFmtId="0" fontId="4" fillId="0" borderId="0" xfId="0" applyFont="1" applyBorder="1" applyAlignment="1"/>
    <xf numFmtId="0" fontId="4" fillId="0" borderId="1" xfId="0" applyFont="1" applyBorder="1" applyAlignment="1"/>
    <xf numFmtId="49" fontId="28" fillId="0" borderId="0" xfId="0" applyNumberFormat="1" applyFont="1" applyFill="1" applyBorder="1" applyAlignment="1">
      <alignment horizontal="right"/>
    </xf>
    <xf numFmtId="0" fontId="4" fillId="0" borderId="0" xfId="0" applyFont="1" applyAlignment="1"/>
    <xf numFmtId="49" fontId="29" fillId="0" borderId="0" xfId="0" applyNumberFormat="1" applyFont="1" applyFill="1" applyBorder="1" applyAlignment="1">
      <alignment horizontal="right"/>
    </xf>
    <xf numFmtId="0" fontId="6" fillId="0" borderId="0" xfId="0" applyFont="1" applyBorder="1" applyAlignment="1"/>
    <xf numFmtId="49" fontId="29" fillId="0" borderId="0" xfId="0" applyNumberFormat="1" applyFont="1" applyFill="1" applyBorder="1" applyAlignment="1">
      <alignment horizontal="left"/>
    </xf>
    <xf numFmtId="38" fontId="14" fillId="0" borderId="8" xfId="0" applyNumberFormat="1" applyFont="1" applyFill="1" applyBorder="1" applyAlignment="1">
      <alignment vertical="center" wrapText="1"/>
    </xf>
    <xf numFmtId="49" fontId="28" fillId="0" borderId="0" xfId="0" applyNumberFormat="1" applyFont="1" applyFill="1" applyBorder="1" applyAlignment="1">
      <alignment horizontal="left" indent="1"/>
    </xf>
    <xf numFmtId="0" fontId="6" fillId="0" borderId="1" xfId="0" applyFont="1" applyBorder="1" applyAlignment="1"/>
    <xf numFmtId="0" fontId="6" fillId="0" borderId="1" xfId="0" applyFont="1" applyBorder="1" applyAlignment="1">
      <alignment vertical="center"/>
    </xf>
    <xf numFmtId="38" fontId="14" fillId="0" borderId="0" xfId="0" applyNumberFormat="1" applyFont="1" applyAlignment="1">
      <alignment vertical="center"/>
    </xf>
    <xf numFmtId="49" fontId="33" fillId="0" borderId="0" xfId="0" applyNumberFormat="1" applyFont="1"/>
    <xf numFmtId="0" fontId="33" fillId="0" borderId="0" xfId="0" applyFont="1"/>
    <xf numFmtId="0" fontId="33" fillId="0" borderId="0" xfId="0" applyFont="1" applyBorder="1"/>
    <xf numFmtId="0" fontId="34" fillId="0" borderId="0" xfId="0" applyFont="1" applyBorder="1" applyAlignment="1">
      <alignment horizontal="right"/>
    </xf>
    <xf numFmtId="9" fontId="33" fillId="0" borderId="0" xfId="0" applyNumberFormat="1" applyFont="1" applyBorder="1" applyAlignment="1">
      <alignment horizontal="right"/>
    </xf>
    <xf numFmtId="0" fontId="33" fillId="0" borderId="0" xfId="0" applyFont="1" applyBorder="1" applyAlignment="1">
      <alignment horizontal="center" vertical="center"/>
    </xf>
    <xf numFmtId="49" fontId="34" fillId="0" borderId="0" xfId="0" applyNumberFormat="1" applyFont="1" applyFill="1" applyBorder="1" applyAlignment="1">
      <alignment vertical="top"/>
    </xf>
    <xf numFmtId="0" fontId="33" fillId="0" borderId="0" xfId="0" applyFont="1" applyAlignment="1">
      <alignment horizontal="center" vertical="center"/>
    </xf>
    <xf numFmtId="0" fontId="33" fillId="0" borderId="0" xfId="0" applyFont="1" applyBorder="1" applyAlignment="1">
      <alignment horizontal="right"/>
    </xf>
    <xf numFmtId="49" fontId="33" fillId="0" borderId="0" xfId="0" applyNumberFormat="1" applyFont="1" applyAlignment="1">
      <alignment horizontal="left" indent="2"/>
    </xf>
    <xf numFmtId="49" fontId="35" fillId="0" borderId="0" xfId="0" applyNumberFormat="1" applyFont="1" applyAlignment="1">
      <alignment horizontal="left" indent="2"/>
    </xf>
    <xf numFmtId="2" fontId="33" fillId="6" borderId="8" xfId="0" applyNumberFormat="1" applyFont="1" applyFill="1" applyBorder="1" applyAlignment="1">
      <alignment horizontal="center" vertical="center"/>
    </xf>
    <xf numFmtId="49" fontId="33" fillId="6" borderId="8" xfId="0" applyNumberFormat="1" applyFont="1" applyFill="1" applyBorder="1" applyAlignment="1">
      <alignment horizontal="center" vertical="center"/>
    </xf>
    <xf numFmtId="0" fontId="33" fillId="0" borderId="0" xfId="0" applyFont="1" applyBorder="1" applyAlignment="1">
      <alignment horizontal="right" vertical="center"/>
    </xf>
    <xf numFmtId="164" fontId="33" fillId="6" borderId="8" xfId="1" applyNumberFormat="1" applyFont="1" applyFill="1" applyBorder="1" applyAlignment="1">
      <alignment horizontal="right" vertical="center"/>
    </xf>
    <xf numFmtId="0" fontId="33" fillId="0" borderId="0" xfId="0" applyFont="1" applyAlignment="1">
      <alignment horizontal="left" vertical="center" inden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8" xfId="0" applyFont="1" applyBorder="1" applyAlignment="1">
      <alignment horizontal="center"/>
    </xf>
    <xf numFmtId="38" fontId="8" fillId="0" borderId="8" xfId="0" applyNumberFormat="1" applyFont="1" applyBorder="1" applyAlignment="1">
      <alignment horizontal="center"/>
    </xf>
    <xf numFmtId="38" fontId="8" fillId="0" borderId="8" xfId="0" applyNumberFormat="1" applyFont="1" applyBorder="1" applyAlignment="1">
      <alignment horizontal="center" vertical="center"/>
    </xf>
    <xf numFmtId="0" fontId="8" fillId="0" borderId="7" xfId="0" applyFont="1" applyBorder="1" applyAlignment="1">
      <alignment horizontal="center" vertical="center" wrapText="1"/>
    </xf>
    <xf numFmtId="0" fontId="36" fillId="0" borderId="8" xfId="0" applyFont="1" applyBorder="1" applyAlignment="1">
      <alignment horizontal="center" vertical="center"/>
    </xf>
    <xf numFmtId="0" fontId="36" fillId="0" borderId="8" xfId="0" applyFont="1" applyBorder="1" applyAlignment="1">
      <alignment horizontal="center" vertical="center" wrapText="1"/>
    </xf>
    <xf numFmtId="38" fontId="36" fillId="0" borderId="8" xfId="0" applyNumberFormat="1" applyFont="1" applyBorder="1" applyAlignment="1">
      <alignment horizontal="center"/>
    </xf>
    <xf numFmtId="0" fontId="8" fillId="2" borderId="3" xfId="0" applyFont="1" applyFill="1" applyBorder="1" applyAlignment="1">
      <alignment horizontal="center" wrapText="1"/>
    </xf>
    <xf numFmtId="0" fontId="8" fillId="2" borderId="10" xfId="0" applyFont="1" applyFill="1" applyBorder="1"/>
    <xf numFmtId="0" fontId="8" fillId="2" borderId="7" xfId="0" applyFont="1" applyFill="1" applyBorder="1" applyAlignment="1">
      <alignment horizontal="center" vertical="top" wrapText="1"/>
    </xf>
    <xf numFmtId="0" fontId="8" fillId="2" borderId="19" xfId="0" applyFont="1" applyFill="1" applyBorder="1" applyAlignment="1">
      <alignment horizontal="center" vertical="top"/>
    </xf>
    <xf numFmtId="0" fontId="10" fillId="0" borderId="0" xfId="0" applyFont="1"/>
    <xf numFmtId="0" fontId="24" fillId="3" borderId="4" xfId="0" applyFont="1" applyFill="1" applyBorder="1" applyAlignment="1">
      <alignment horizontal="left" wrapText="1" indent="1"/>
    </xf>
    <xf numFmtId="0" fontId="24" fillId="3" borderId="5" xfId="0" applyFont="1" applyFill="1" applyBorder="1" applyAlignment="1">
      <alignment horizontal="left" wrapText="1" indent="1"/>
    </xf>
    <xf numFmtId="0" fontId="24" fillId="3" borderId="4" xfId="0" applyFont="1" applyFill="1" applyBorder="1" applyAlignment="1">
      <alignment horizontal="left" wrapText="1"/>
    </xf>
    <xf numFmtId="0" fontId="24" fillId="3" borderId="2" xfId="0" applyFont="1" applyFill="1" applyBorder="1" applyAlignment="1">
      <alignment horizontal="left" wrapText="1"/>
    </xf>
    <xf numFmtId="0" fontId="8" fillId="0" borderId="8" xfId="0" applyFont="1" applyBorder="1" applyAlignment="1">
      <alignment horizontal="center" vertical="center" wrapText="1"/>
    </xf>
    <xf numFmtId="0" fontId="24" fillId="3" borderId="5" xfId="0" applyFont="1" applyFill="1" applyBorder="1" applyAlignment="1">
      <alignment horizontal="left" wrapText="1"/>
    </xf>
    <xf numFmtId="0" fontId="9" fillId="4" borderId="4" xfId="0" applyNumberFormat="1" applyFont="1" applyFill="1" applyBorder="1" applyAlignment="1">
      <alignment horizontal="left" vertical="center" wrapText="1"/>
    </xf>
    <xf numFmtId="0" fontId="9" fillId="4" borderId="5" xfId="0" applyNumberFormat="1" applyFont="1" applyFill="1" applyBorder="1" applyAlignment="1">
      <alignment horizontal="left" vertical="center" wrapText="1"/>
    </xf>
    <xf numFmtId="0" fontId="9" fillId="4" borderId="8" xfId="0" applyNumberFormat="1" applyFont="1" applyFill="1" applyBorder="1" applyAlignment="1">
      <alignment horizontal="left" vertical="center" wrapText="1" indent="1"/>
    </xf>
    <xf numFmtId="0" fontId="30" fillId="5" borderId="2" xfId="0" applyNumberFormat="1" applyFont="1" applyFill="1" applyBorder="1" applyAlignment="1">
      <alignment horizontal="left" vertical="center" wrapText="1"/>
    </xf>
    <xf numFmtId="0" fontId="30" fillId="5" borderId="5"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9" fillId="5" borderId="4" xfId="0" applyNumberFormat="1" applyFont="1" applyFill="1" applyBorder="1" applyAlignment="1">
      <alignment horizontal="left" vertical="center" wrapText="1" indent="1"/>
    </xf>
    <xf numFmtId="0" fontId="9" fillId="5" borderId="2" xfId="0" applyNumberFormat="1" applyFont="1" applyFill="1" applyBorder="1" applyAlignment="1">
      <alignment horizontal="left" vertical="center" wrapText="1" indent="1"/>
    </xf>
    <xf numFmtId="0" fontId="9" fillId="5" borderId="5" xfId="0" applyNumberFormat="1" applyFont="1" applyFill="1" applyBorder="1" applyAlignment="1">
      <alignment horizontal="left" vertical="center" wrapText="1" inden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9" fillId="5" borderId="4" xfId="0" applyFont="1" applyFill="1" applyBorder="1" applyAlignment="1">
      <alignment horizontal="left" vertical="center" wrapText="1" indent="1"/>
    </xf>
    <xf numFmtId="0" fontId="9" fillId="5" borderId="2" xfId="0" applyFont="1" applyFill="1" applyBorder="1" applyAlignment="1">
      <alignment horizontal="left" vertical="center" wrapText="1" indent="1"/>
    </xf>
    <xf numFmtId="0" fontId="8" fillId="5" borderId="8" xfId="0" applyFont="1" applyFill="1" applyBorder="1" applyAlignment="1">
      <alignment horizontal="center" vertical="center" wrapText="1"/>
    </xf>
    <xf numFmtId="0" fontId="9" fillId="4" borderId="2" xfId="0" applyNumberFormat="1" applyFont="1" applyFill="1" applyBorder="1" applyAlignment="1">
      <alignment horizontal="left" vertical="center" wrapText="1"/>
    </xf>
    <xf numFmtId="38" fontId="14" fillId="0" borderId="3" xfId="0" applyNumberFormat="1" applyFont="1" applyFill="1" applyBorder="1" applyAlignment="1">
      <alignment horizontal="left" vertical="center" wrapText="1"/>
    </xf>
    <xf numFmtId="38" fontId="14" fillId="0" borderId="7" xfId="0" applyNumberFormat="1" applyFont="1" applyFill="1" applyBorder="1" applyAlignment="1">
      <alignment horizontal="left" vertical="center" wrapText="1"/>
    </xf>
    <xf numFmtId="0" fontId="8" fillId="2" borderId="7" xfId="0" applyFont="1" applyFill="1" applyBorder="1" applyAlignment="1">
      <alignment horizontal="center" vertical="center" wrapText="1"/>
    </xf>
    <xf numFmtId="38" fontId="8" fillId="2" borderId="3" xfId="0" applyNumberFormat="1" applyFont="1" applyFill="1" applyBorder="1" applyAlignment="1">
      <alignment horizontal="center" vertical="center" wrapText="1"/>
    </xf>
    <xf numFmtId="38" fontId="8" fillId="2" borderId="7" xfId="0" applyNumberFormat="1" applyFont="1" applyFill="1" applyBorder="1" applyAlignment="1">
      <alignment horizontal="center" vertical="center" wrapText="1"/>
    </xf>
    <xf numFmtId="38" fontId="8" fillId="2" borderId="12" xfId="0" applyNumberFormat="1" applyFont="1" applyFill="1" applyBorder="1" applyAlignment="1">
      <alignment horizontal="center" vertical="center" wrapText="1"/>
    </xf>
    <xf numFmtId="38" fontId="8" fillId="2" borderId="15" xfId="0" applyNumberFormat="1" applyFont="1" applyFill="1" applyBorder="1" applyAlignment="1">
      <alignment horizontal="center" vertical="center" wrapText="1"/>
    </xf>
    <xf numFmtId="0" fontId="9" fillId="5" borderId="5" xfId="0" applyFont="1" applyFill="1" applyBorder="1" applyAlignment="1">
      <alignment horizontal="left" vertical="center" wrapText="1" indent="1"/>
    </xf>
  </cellXfs>
  <cellStyles count="2">
    <cellStyle name="Comma" xfId="1" builtinId="3"/>
    <cellStyle name="Normal" xfId="0" builtinId="0"/>
  </cellStyles>
  <dxfs count="0"/>
  <tableStyles count="0" defaultTableStyle="TableStyleMedium9" defaultPivotStyle="PivotStyleLight16"/>
  <colors>
    <mruColors>
      <color rgb="FFFFB3B3"/>
      <color rgb="FFFF9797"/>
      <color rgb="FFEAF1DD"/>
      <color rgb="FFDDD9C3"/>
      <color rgb="FF0D50B3"/>
      <color rgb="FFFFFFCC"/>
      <color rgb="FF83A343"/>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25400</xdr:colOff>
      <xdr:row>0</xdr:row>
      <xdr:rowOff>25400</xdr:rowOff>
    </xdr:from>
    <xdr:to>
      <xdr:col>14</xdr:col>
      <xdr:colOff>292100</xdr:colOff>
      <xdr:row>0</xdr:row>
      <xdr:rowOff>279400</xdr:rowOff>
    </xdr:to>
    <xdr:sp macro="" textlink="">
      <xdr:nvSpPr>
        <xdr:cNvPr id="2" name="Rectangle 1"/>
        <xdr:cNvSpPr/>
      </xdr:nvSpPr>
      <xdr:spPr>
        <a:xfrm>
          <a:off x="10134600" y="25400"/>
          <a:ext cx="266700" cy="254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1092200</xdr:colOff>
      <xdr:row>0</xdr:row>
      <xdr:rowOff>25400</xdr:rowOff>
    </xdr:from>
    <xdr:to>
      <xdr:col>14</xdr:col>
      <xdr:colOff>215900</xdr:colOff>
      <xdr:row>0</xdr:row>
      <xdr:rowOff>292100</xdr:rowOff>
    </xdr:to>
    <xdr:sp macro="" textlink="">
      <xdr:nvSpPr>
        <xdr:cNvPr id="2" name="Rectangle 1"/>
        <xdr:cNvSpPr/>
      </xdr:nvSpPr>
      <xdr:spPr>
        <a:xfrm>
          <a:off x="9874250" y="25400"/>
          <a:ext cx="228600" cy="2190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1092200</xdr:colOff>
      <xdr:row>0</xdr:row>
      <xdr:rowOff>25400</xdr:rowOff>
    </xdr:from>
    <xdr:to>
      <xdr:col>14</xdr:col>
      <xdr:colOff>215900</xdr:colOff>
      <xdr:row>0</xdr:row>
      <xdr:rowOff>292100</xdr:rowOff>
    </xdr:to>
    <xdr:sp macro="" textlink="">
      <xdr:nvSpPr>
        <xdr:cNvPr id="2" name="Rectangle 1"/>
        <xdr:cNvSpPr/>
      </xdr:nvSpPr>
      <xdr:spPr>
        <a:xfrm>
          <a:off x="9874250" y="25400"/>
          <a:ext cx="228600" cy="2190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1092200</xdr:colOff>
      <xdr:row>0</xdr:row>
      <xdr:rowOff>25400</xdr:rowOff>
    </xdr:from>
    <xdr:to>
      <xdr:col>13</xdr:col>
      <xdr:colOff>228600</xdr:colOff>
      <xdr:row>0</xdr:row>
      <xdr:rowOff>279400</xdr:rowOff>
    </xdr:to>
    <xdr:sp macro="" textlink="">
      <xdr:nvSpPr>
        <xdr:cNvPr id="2" name="Rectangle 1"/>
        <xdr:cNvSpPr/>
      </xdr:nvSpPr>
      <xdr:spPr>
        <a:xfrm>
          <a:off x="10055225" y="25400"/>
          <a:ext cx="269875" cy="254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14</xdr:col>
      <xdr:colOff>876300</xdr:colOff>
      <xdr:row>0</xdr:row>
      <xdr:rowOff>12700</xdr:rowOff>
    </xdr:from>
    <xdr:to>
      <xdr:col>14</xdr:col>
      <xdr:colOff>1244600</xdr:colOff>
      <xdr:row>1</xdr:row>
      <xdr:rowOff>38100</xdr:rowOff>
    </xdr:to>
    <xdr:sp macro="" textlink="">
      <xdr:nvSpPr>
        <xdr:cNvPr id="3" name="Oval 2"/>
        <xdr:cNvSpPr/>
      </xdr:nvSpPr>
      <xdr:spPr>
        <a:xfrm>
          <a:off x="12280900" y="12700"/>
          <a:ext cx="368300" cy="317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1092200</xdr:colOff>
      <xdr:row>0</xdr:row>
      <xdr:rowOff>25400</xdr:rowOff>
    </xdr:from>
    <xdr:to>
      <xdr:col>12</xdr:col>
      <xdr:colOff>215900</xdr:colOff>
      <xdr:row>0</xdr:row>
      <xdr:rowOff>292100</xdr:rowOff>
    </xdr:to>
    <xdr:sp macro="" textlink="">
      <xdr:nvSpPr>
        <xdr:cNvPr id="2" name="Rectangle 1"/>
        <xdr:cNvSpPr/>
      </xdr:nvSpPr>
      <xdr:spPr>
        <a:xfrm>
          <a:off x="9874250" y="25400"/>
          <a:ext cx="228600" cy="2190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876300</xdr:colOff>
      <xdr:row>0</xdr:row>
      <xdr:rowOff>25400</xdr:rowOff>
    </xdr:from>
    <xdr:to>
      <xdr:col>14</xdr:col>
      <xdr:colOff>342900</xdr:colOff>
      <xdr:row>1</xdr:row>
      <xdr:rowOff>88900</xdr:rowOff>
    </xdr:to>
    <xdr:sp macro="" textlink="">
      <xdr:nvSpPr>
        <xdr:cNvPr id="3" name="Oval 2"/>
        <xdr:cNvSpPr/>
      </xdr:nvSpPr>
      <xdr:spPr>
        <a:xfrm>
          <a:off x="11531600" y="25400"/>
          <a:ext cx="368300" cy="317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1092200</xdr:colOff>
      <xdr:row>0</xdr:row>
      <xdr:rowOff>25400</xdr:rowOff>
    </xdr:from>
    <xdr:to>
      <xdr:col>12</xdr:col>
      <xdr:colOff>215900</xdr:colOff>
      <xdr:row>0</xdr:row>
      <xdr:rowOff>292100</xdr:rowOff>
    </xdr:to>
    <xdr:sp macro="" textlink="">
      <xdr:nvSpPr>
        <xdr:cNvPr id="2" name="Rectangle 1"/>
        <xdr:cNvSpPr/>
      </xdr:nvSpPr>
      <xdr:spPr>
        <a:xfrm>
          <a:off x="9874250" y="25400"/>
          <a:ext cx="228600" cy="2190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W464"/>
  <sheetViews>
    <sheetView zoomScale="80" zoomScaleNormal="80" zoomScaleSheetLayoutView="75" workbookViewId="0">
      <pane xSplit="1" topLeftCell="B1" activePane="topRight" state="frozen"/>
      <selection activeCell="K45" sqref="K45"/>
      <selection pane="topRight" activeCell="P8" sqref="P8:Q8"/>
    </sheetView>
  </sheetViews>
  <sheetFormatPr defaultColWidth="9.140625" defaultRowHeight="20.100000000000001" customHeight="1"/>
  <cols>
    <col min="1" max="1" width="9.7109375" style="2" customWidth="1"/>
    <col min="2" max="2" width="9.42578125" style="2" customWidth="1"/>
    <col min="3" max="3" width="12" style="2" customWidth="1"/>
    <col min="4" max="4" width="8.85546875" style="2" customWidth="1"/>
    <col min="5" max="5" width="10.85546875" style="2" customWidth="1"/>
    <col min="6" max="6" width="10.5703125" style="2" customWidth="1"/>
    <col min="7" max="7" width="11.140625" style="2" customWidth="1"/>
    <col min="8" max="8" width="11" style="2" customWidth="1"/>
    <col min="9" max="9" width="11.42578125" style="2" customWidth="1"/>
    <col min="10" max="10" width="10.7109375" style="2" customWidth="1"/>
    <col min="11" max="11" width="10.42578125" style="2" customWidth="1"/>
    <col min="12" max="12" width="14.85546875" style="2" customWidth="1"/>
    <col min="13" max="13" width="14.140625" style="2" customWidth="1"/>
    <col min="14" max="14" width="22.42578125" style="2" customWidth="1"/>
    <col min="15" max="15" width="26.42578125" style="2" customWidth="1"/>
    <col min="16" max="16" width="23.42578125" style="2" customWidth="1"/>
    <col min="17" max="17" width="48.42578125" style="2" customWidth="1"/>
    <col min="18" max="18" width="5" style="2" customWidth="1"/>
    <col min="19" max="19" width="12.85546875" style="2" customWidth="1"/>
    <col min="20" max="16384" width="9.140625" style="2"/>
  </cols>
  <sheetData>
    <row r="1" spans="1:22" ht="23.25" customHeight="1">
      <c r="B1" s="149" t="s">
        <v>77</v>
      </c>
      <c r="C1" s="150"/>
      <c r="D1" s="151"/>
      <c r="E1" s="151"/>
      <c r="F1" s="151"/>
      <c r="G1" s="151"/>
      <c r="H1" s="122"/>
      <c r="I1" s="152"/>
      <c r="J1" s="157" t="s">
        <v>89</v>
      </c>
      <c r="K1" s="150"/>
      <c r="L1" s="122"/>
      <c r="N1" s="153" t="s">
        <v>80</v>
      </c>
      <c r="O1" s="154"/>
      <c r="P1" s="152" t="s">
        <v>110</v>
      </c>
      <c r="Q1" s="134"/>
      <c r="R1" s="7"/>
      <c r="T1" s="7"/>
    </row>
    <row r="2" spans="1:22" s="1" customFormat="1" ht="22.5" customHeight="1">
      <c r="A2" s="53"/>
      <c r="B2" s="117" t="s">
        <v>95</v>
      </c>
      <c r="C2" s="53"/>
      <c r="D2" s="53"/>
      <c r="E2" s="54"/>
      <c r="F2" s="54"/>
      <c r="G2" s="54"/>
      <c r="H2" s="54"/>
      <c r="I2" s="54"/>
      <c r="J2" s="54"/>
      <c r="K2" s="54"/>
      <c r="L2" s="54"/>
      <c r="O2" s="78"/>
      <c r="S2" s="81"/>
    </row>
    <row r="3" spans="1:22" ht="17.45" customHeight="1">
      <c r="A3" s="25"/>
      <c r="B3" s="51"/>
      <c r="C3" s="51"/>
      <c r="D3" s="51"/>
      <c r="E3" s="52"/>
      <c r="F3" s="52"/>
      <c r="G3" s="52"/>
      <c r="H3" s="52"/>
      <c r="I3" s="64" t="s">
        <v>51</v>
      </c>
      <c r="J3" s="141" t="e">
        <f>J45</f>
        <v>#DIV/0!</v>
      </c>
      <c r="K3" s="86" t="s">
        <v>5</v>
      </c>
      <c r="M3" s="117" t="s">
        <v>68</v>
      </c>
      <c r="O3" s="78"/>
      <c r="S3" s="7"/>
    </row>
    <row r="4" spans="1:22" ht="19.149999999999999" customHeight="1">
      <c r="B4" s="125" t="s">
        <v>44</v>
      </c>
      <c r="C4" s="121"/>
      <c r="D4" s="120"/>
      <c r="E4" s="140">
        <f>E45/43560</f>
        <v>0</v>
      </c>
      <c r="F4" s="56"/>
      <c r="I4" s="63" t="s">
        <v>63</v>
      </c>
      <c r="J4" s="118" t="s">
        <v>58</v>
      </c>
      <c r="K4" s="86"/>
      <c r="M4" s="116" t="s">
        <v>69</v>
      </c>
      <c r="O4" s="78"/>
      <c r="S4" s="7"/>
    </row>
    <row r="5" spans="1:22" ht="19.149999999999999" customHeight="1">
      <c r="B5" s="125" t="s">
        <v>50</v>
      </c>
      <c r="C5" s="122"/>
      <c r="D5" s="123"/>
      <c r="E5" s="124"/>
      <c r="F5" s="61"/>
      <c r="G5" s="58"/>
      <c r="H5" s="60"/>
      <c r="I5" s="63" t="s">
        <v>52</v>
      </c>
      <c r="J5" s="119" t="s">
        <v>58</v>
      </c>
      <c r="K5" s="86"/>
      <c r="M5" s="116" t="s">
        <v>81</v>
      </c>
    </row>
    <row r="6" spans="1:22" ht="10.5" customHeight="1">
      <c r="B6" s="62"/>
      <c r="C6" s="62"/>
      <c r="D6" s="62"/>
      <c r="E6" s="62"/>
      <c r="F6" s="62"/>
      <c r="G6" s="62"/>
      <c r="H6" s="62"/>
      <c r="I6" s="62"/>
      <c r="J6" s="56"/>
    </row>
    <row r="7" spans="1:22" s="67" customFormat="1" ht="34.9" customHeight="1">
      <c r="B7" s="130" t="s">
        <v>24</v>
      </c>
      <c r="C7" s="69"/>
      <c r="D7" s="69"/>
      <c r="E7" s="70"/>
      <c r="F7" s="70"/>
      <c r="G7" s="70"/>
      <c r="H7" s="70"/>
      <c r="I7" s="70"/>
      <c r="J7" s="70"/>
      <c r="K7" s="70"/>
      <c r="L7" s="201" t="s">
        <v>25</v>
      </c>
      <c r="M7" s="202"/>
      <c r="N7" s="203" t="s">
        <v>26</v>
      </c>
      <c r="O7" s="206"/>
      <c r="P7" s="203" t="s">
        <v>27</v>
      </c>
      <c r="Q7" s="204"/>
      <c r="R7" s="2"/>
      <c r="S7" s="2"/>
      <c r="T7" s="2"/>
      <c r="U7" s="2"/>
    </row>
    <row r="8" spans="1:22" s="21" customFormat="1" ht="103.5" customHeight="1">
      <c r="B8" s="223" t="s">
        <v>98</v>
      </c>
      <c r="C8" s="224"/>
      <c r="D8" s="224"/>
      <c r="E8" s="224"/>
      <c r="F8" s="224"/>
      <c r="G8" s="224"/>
      <c r="H8" s="224"/>
      <c r="I8" s="224"/>
      <c r="J8" s="224"/>
      <c r="K8" s="225"/>
      <c r="L8" s="209" t="s">
        <v>56</v>
      </c>
      <c r="M8" s="209"/>
      <c r="N8" s="210" t="s">
        <v>83</v>
      </c>
      <c r="O8" s="211"/>
      <c r="P8" s="207" t="s">
        <v>82</v>
      </c>
      <c r="Q8" s="208"/>
      <c r="R8" s="67"/>
      <c r="S8" s="67"/>
      <c r="T8" s="67"/>
      <c r="U8" s="67"/>
      <c r="V8" s="20"/>
    </row>
    <row r="9" spans="1:22" s="10" customFormat="1" ht="45.6" customHeight="1">
      <c r="A9" s="212" t="s">
        <v>53</v>
      </c>
      <c r="B9" s="214" t="s">
        <v>0</v>
      </c>
      <c r="C9" s="215"/>
      <c r="D9" s="215"/>
      <c r="E9" s="215"/>
      <c r="F9" s="215"/>
      <c r="G9" s="215"/>
      <c r="H9" s="215"/>
      <c r="I9" s="216"/>
      <c r="J9" s="217" t="s">
        <v>1</v>
      </c>
      <c r="K9" s="218"/>
      <c r="L9" s="96" t="s">
        <v>10</v>
      </c>
      <c r="M9" s="96" t="s">
        <v>15</v>
      </c>
      <c r="N9" s="219" t="s">
        <v>30</v>
      </c>
      <c r="O9" s="220"/>
      <c r="P9" s="205" t="s">
        <v>59</v>
      </c>
      <c r="Q9" s="205" t="s">
        <v>57</v>
      </c>
      <c r="R9" s="20"/>
      <c r="S9" s="21"/>
      <c r="T9" s="21"/>
      <c r="U9" s="147" t="s">
        <v>67</v>
      </c>
      <c r="V9" s="148"/>
    </row>
    <row r="10" spans="1:22" s="10" customFormat="1" ht="46.9" customHeight="1" thickBot="1">
      <c r="A10" s="213"/>
      <c r="B10" s="127" t="s">
        <v>42</v>
      </c>
      <c r="C10" s="127" t="s">
        <v>35</v>
      </c>
      <c r="D10" s="127" t="s">
        <v>41</v>
      </c>
      <c r="E10" s="128" t="s">
        <v>39</v>
      </c>
      <c r="F10" s="127" t="s">
        <v>36</v>
      </c>
      <c r="G10" s="127" t="s">
        <v>37</v>
      </c>
      <c r="H10" s="127" t="s">
        <v>38</v>
      </c>
      <c r="I10" s="127" t="s">
        <v>40</v>
      </c>
      <c r="J10" s="23" t="s">
        <v>20</v>
      </c>
      <c r="K10" s="91" t="s">
        <v>2</v>
      </c>
      <c r="L10" s="99" t="s">
        <v>7</v>
      </c>
      <c r="M10" s="126" t="s">
        <v>74</v>
      </c>
      <c r="N10" s="221"/>
      <c r="O10" s="222"/>
      <c r="P10" s="205"/>
      <c r="Q10" s="205"/>
      <c r="R10" s="19"/>
      <c r="U10" s="135" t="s">
        <v>20</v>
      </c>
      <c r="V10" s="136" t="s">
        <v>43</v>
      </c>
    </row>
    <row r="11" spans="1:22" s="11" customFormat="1" ht="34.15" customHeight="1" thickTop="1" thickBot="1">
      <c r="A11" s="18"/>
      <c r="B11" s="90" t="s">
        <v>33</v>
      </c>
      <c r="C11" s="90" t="s">
        <v>33</v>
      </c>
      <c r="D11" s="90" t="s">
        <v>33</v>
      </c>
      <c r="E11" s="24" t="s">
        <v>33</v>
      </c>
      <c r="F11" s="90" t="s">
        <v>33</v>
      </c>
      <c r="G11" s="90" t="s">
        <v>33</v>
      </c>
      <c r="H11" s="90" t="s">
        <v>33</v>
      </c>
      <c r="I11" s="90" t="s">
        <v>33</v>
      </c>
      <c r="J11" s="24" t="s">
        <v>5</v>
      </c>
      <c r="K11" s="90" t="s">
        <v>5</v>
      </c>
      <c r="L11" s="100" t="s">
        <v>66</v>
      </c>
      <c r="M11" s="101" t="s">
        <v>8</v>
      </c>
      <c r="N11" s="103" t="s">
        <v>23</v>
      </c>
      <c r="O11" s="104" t="s">
        <v>29</v>
      </c>
      <c r="P11" s="22" t="s">
        <v>8</v>
      </c>
      <c r="Q11" s="22"/>
      <c r="R11" s="10"/>
      <c r="S11" s="10"/>
      <c r="T11" s="10"/>
      <c r="U11" s="137" t="s">
        <v>34</v>
      </c>
      <c r="V11" s="137" t="s">
        <v>34</v>
      </c>
    </row>
    <row r="12" spans="1:22" s="11" customFormat="1" ht="16.149999999999999" customHeight="1" thickTop="1">
      <c r="A12" s="8"/>
      <c r="B12" s="47"/>
      <c r="C12" s="47"/>
      <c r="D12" s="27"/>
      <c r="E12" s="82">
        <f>SUM(B12:D12)</f>
        <v>0</v>
      </c>
      <c r="F12" s="27"/>
      <c r="G12" s="27"/>
      <c r="H12" s="27"/>
      <c r="I12" s="82">
        <f>SUM(F12:H12)</f>
        <v>0</v>
      </c>
      <c r="J12" s="84" t="e">
        <f t="shared" ref="J12:J44" si="0">U12*1.2/12*E12</f>
        <v>#DIV/0!</v>
      </c>
      <c r="K12" s="82" t="e">
        <f t="shared" ref="K12:K44" si="1">V12*1.2/12*I12</f>
        <v>#DIV/0!</v>
      </c>
      <c r="L12" s="9"/>
      <c r="M12" s="26"/>
      <c r="N12" s="32"/>
      <c r="O12" s="111">
        <f t="shared" ref="O12:O15" si="2">N12*20</f>
        <v>0</v>
      </c>
      <c r="P12" s="38"/>
      <c r="Q12" s="38"/>
      <c r="U12" s="138" t="e">
        <f t="shared" ref="U12:U44" si="3">(C12*0.25+B12*0.95+0*D12)/E12</f>
        <v>#DIV/0!</v>
      </c>
      <c r="V12" s="138" t="e">
        <f t="shared" ref="V12:V44" si="4">(G12*0.25+F12*0.95+0*H12)/I12</f>
        <v>#DIV/0!</v>
      </c>
    </row>
    <row r="13" spans="1:22" s="11" customFormat="1" ht="16.149999999999999" customHeight="1">
      <c r="A13" s="31"/>
      <c r="B13" s="47"/>
      <c r="C13" s="47"/>
      <c r="D13" s="48"/>
      <c r="E13" s="82">
        <f t="shared" ref="E13:E44" si="5">SUM(B13:D13)</f>
        <v>0</v>
      </c>
      <c r="F13" s="27"/>
      <c r="G13" s="47"/>
      <c r="H13" s="47"/>
      <c r="I13" s="82">
        <f t="shared" ref="I13:I44" si="6">SUM(F13:H13)</f>
        <v>0</v>
      </c>
      <c r="J13" s="84" t="e">
        <f t="shared" si="0"/>
        <v>#DIV/0!</v>
      </c>
      <c r="K13" s="82" t="e">
        <f t="shared" si="1"/>
        <v>#DIV/0!</v>
      </c>
      <c r="L13" s="92"/>
      <c r="M13" s="26"/>
      <c r="N13" s="32"/>
      <c r="O13" s="111">
        <f t="shared" si="2"/>
        <v>0</v>
      </c>
      <c r="P13" s="40"/>
      <c r="Q13" s="88"/>
      <c r="U13" s="138" t="e">
        <f t="shared" si="3"/>
        <v>#DIV/0!</v>
      </c>
      <c r="V13" s="138" t="e">
        <f t="shared" si="4"/>
        <v>#DIV/0!</v>
      </c>
    </row>
    <row r="14" spans="1:22" s="11" customFormat="1" ht="16.149999999999999" customHeight="1">
      <c r="A14" s="31"/>
      <c r="B14" s="47"/>
      <c r="C14" s="47"/>
      <c r="D14" s="48"/>
      <c r="E14" s="82">
        <f t="shared" si="5"/>
        <v>0</v>
      </c>
      <c r="F14" s="47"/>
      <c r="G14" s="47"/>
      <c r="H14" s="47"/>
      <c r="I14" s="82">
        <f t="shared" si="6"/>
        <v>0</v>
      </c>
      <c r="J14" s="84" t="e">
        <f t="shared" si="0"/>
        <v>#DIV/0!</v>
      </c>
      <c r="K14" s="82" t="e">
        <f t="shared" si="1"/>
        <v>#DIV/0!</v>
      </c>
      <c r="L14" s="92"/>
      <c r="M14" s="26"/>
      <c r="N14" s="32"/>
      <c r="O14" s="111">
        <f t="shared" si="2"/>
        <v>0</v>
      </c>
      <c r="P14" s="45"/>
      <c r="Q14" s="43"/>
      <c r="U14" s="138" t="e">
        <f t="shared" si="3"/>
        <v>#DIV/0!</v>
      </c>
      <c r="V14" s="138" t="e">
        <f t="shared" si="4"/>
        <v>#DIV/0!</v>
      </c>
    </row>
    <row r="15" spans="1:22" s="11" customFormat="1" ht="16.149999999999999" customHeight="1">
      <c r="A15" s="31"/>
      <c r="B15" s="47"/>
      <c r="C15" s="47"/>
      <c r="D15" s="48"/>
      <c r="E15" s="82">
        <f t="shared" si="5"/>
        <v>0</v>
      </c>
      <c r="F15" s="47"/>
      <c r="G15" s="47"/>
      <c r="H15" s="47"/>
      <c r="I15" s="82">
        <f t="shared" si="6"/>
        <v>0</v>
      </c>
      <c r="J15" s="84" t="e">
        <f t="shared" si="0"/>
        <v>#DIV/0!</v>
      </c>
      <c r="K15" s="82" t="e">
        <f t="shared" si="1"/>
        <v>#DIV/0!</v>
      </c>
      <c r="L15" s="15"/>
      <c r="M15" s="26"/>
      <c r="N15" s="32"/>
      <c r="O15" s="111">
        <f t="shared" si="2"/>
        <v>0</v>
      </c>
      <c r="P15" s="43"/>
      <c r="Q15" s="43"/>
      <c r="U15" s="138" t="e">
        <f t="shared" si="3"/>
        <v>#DIV/0!</v>
      </c>
      <c r="V15" s="138" t="e">
        <f t="shared" si="4"/>
        <v>#DIV/0!</v>
      </c>
    </row>
    <row r="16" spans="1:22" s="11" customFormat="1" ht="16.149999999999999" customHeight="1">
      <c r="A16" s="31"/>
      <c r="B16" s="47"/>
      <c r="C16" s="47"/>
      <c r="D16" s="48"/>
      <c r="E16" s="82">
        <f t="shared" si="5"/>
        <v>0</v>
      </c>
      <c r="F16" s="47"/>
      <c r="G16" s="47"/>
      <c r="H16" s="47"/>
      <c r="I16" s="82">
        <f t="shared" si="6"/>
        <v>0</v>
      </c>
      <c r="J16" s="84" t="e">
        <f t="shared" si="0"/>
        <v>#DIV/0!</v>
      </c>
      <c r="K16" s="82" t="e">
        <f t="shared" si="1"/>
        <v>#DIV/0!</v>
      </c>
      <c r="L16" s="15"/>
      <c r="M16" s="26"/>
      <c r="N16" s="32"/>
      <c r="O16" s="111">
        <f>N16*20</f>
        <v>0</v>
      </c>
      <c r="P16" s="43"/>
      <c r="Q16" s="43"/>
      <c r="U16" s="138" t="e">
        <f t="shared" si="3"/>
        <v>#DIV/0!</v>
      </c>
      <c r="V16" s="138" t="e">
        <f t="shared" si="4"/>
        <v>#DIV/0!</v>
      </c>
    </row>
    <row r="17" spans="1:22" s="11" customFormat="1" ht="16.149999999999999" customHeight="1">
      <c r="A17" s="31"/>
      <c r="B17" s="47"/>
      <c r="C17" s="47"/>
      <c r="D17" s="48"/>
      <c r="E17" s="82">
        <f t="shared" si="5"/>
        <v>0</v>
      </c>
      <c r="F17" s="47"/>
      <c r="G17" s="47"/>
      <c r="H17" s="47"/>
      <c r="I17" s="82"/>
      <c r="J17" s="84" t="e">
        <f t="shared" si="0"/>
        <v>#DIV/0!</v>
      </c>
      <c r="K17" s="82" t="e">
        <f t="shared" si="1"/>
        <v>#DIV/0!</v>
      </c>
      <c r="L17" s="15"/>
      <c r="M17" s="26"/>
      <c r="N17" s="32"/>
      <c r="O17" s="111">
        <f t="shared" ref="O17:O44" si="7">N17*20</f>
        <v>0</v>
      </c>
      <c r="P17" s="43"/>
      <c r="Q17" s="43"/>
      <c r="U17" s="138" t="e">
        <f t="shared" si="3"/>
        <v>#DIV/0!</v>
      </c>
      <c r="V17" s="138" t="e">
        <f t="shared" si="4"/>
        <v>#DIV/0!</v>
      </c>
    </row>
    <row r="18" spans="1:22" s="11" customFormat="1" ht="16.149999999999999" customHeight="1">
      <c r="A18" s="31"/>
      <c r="B18" s="47"/>
      <c r="C18" s="47"/>
      <c r="D18" s="48"/>
      <c r="E18" s="82">
        <f t="shared" si="5"/>
        <v>0</v>
      </c>
      <c r="F18" s="47"/>
      <c r="G18" s="47"/>
      <c r="H18" s="47"/>
      <c r="I18" s="82"/>
      <c r="J18" s="84" t="e">
        <f t="shared" si="0"/>
        <v>#DIV/0!</v>
      </c>
      <c r="K18" s="82" t="e">
        <f t="shared" si="1"/>
        <v>#DIV/0!</v>
      </c>
      <c r="L18" s="15"/>
      <c r="M18" s="26"/>
      <c r="N18" s="32"/>
      <c r="O18" s="111">
        <f t="shared" si="7"/>
        <v>0</v>
      </c>
      <c r="P18" s="43"/>
      <c r="Q18" s="43"/>
      <c r="U18" s="138" t="e">
        <f t="shared" si="3"/>
        <v>#DIV/0!</v>
      </c>
      <c r="V18" s="138" t="e">
        <f t="shared" si="4"/>
        <v>#DIV/0!</v>
      </c>
    </row>
    <row r="19" spans="1:22" s="11" customFormat="1" ht="16.149999999999999" customHeight="1">
      <c r="A19" s="31"/>
      <c r="B19" s="47"/>
      <c r="C19" s="47"/>
      <c r="D19" s="48"/>
      <c r="E19" s="82">
        <f t="shared" si="5"/>
        <v>0</v>
      </c>
      <c r="F19" s="47"/>
      <c r="G19" s="47"/>
      <c r="H19" s="47"/>
      <c r="I19" s="82"/>
      <c r="J19" s="84" t="e">
        <f t="shared" si="0"/>
        <v>#DIV/0!</v>
      </c>
      <c r="K19" s="82" t="e">
        <f t="shared" si="1"/>
        <v>#DIV/0!</v>
      </c>
      <c r="L19" s="15"/>
      <c r="M19" s="26"/>
      <c r="N19" s="32"/>
      <c r="O19" s="111">
        <f t="shared" si="7"/>
        <v>0</v>
      </c>
      <c r="P19" s="43"/>
      <c r="Q19" s="43"/>
      <c r="U19" s="138" t="e">
        <f t="shared" si="3"/>
        <v>#DIV/0!</v>
      </c>
      <c r="V19" s="138" t="e">
        <f t="shared" si="4"/>
        <v>#DIV/0!</v>
      </c>
    </row>
    <row r="20" spans="1:22" s="11" customFormat="1" ht="16.149999999999999" customHeight="1">
      <c r="A20" s="31"/>
      <c r="B20" s="47"/>
      <c r="C20" s="47"/>
      <c r="D20" s="48"/>
      <c r="E20" s="82">
        <f t="shared" si="5"/>
        <v>0</v>
      </c>
      <c r="F20" s="47"/>
      <c r="G20" s="47"/>
      <c r="H20" s="47"/>
      <c r="I20" s="82"/>
      <c r="J20" s="84" t="e">
        <f t="shared" si="0"/>
        <v>#DIV/0!</v>
      </c>
      <c r="K20" s="82" t="e">
        <f t="shared" si="1"/>
        <v>#DIV/0!</v>
      </c>
      <c r="L20" s="92"/>
      <c r="M20" s="26"/>
      <c r="N20" s="32"/>
      <c r="O20" s="111">
        <f t="shared" si="7"/>
        <v>0</v>
      </c>
      <c r="P20" s="43"/>
      <c r="Q20" s="43"/>
      <c r="U20" s="138" t="e">
        <f t="shared" si="3"/>
        <v>#DIV/0!</v>
      </c>
      <c r="V20" s="138" t="e">
        <f t="shared" si="4"/>
        <v>#DIV/0!</v>
      </c>
    </row>
    <row r="21" spans="1:22" s="11" customFormat="1" ht="16.149999999999999" customHeight="1">
      <c r="A21" s="31"/>
      <c r="B21" s="47"/>
      <c r="C21" s="47"/>
      <c r="D21" s="49"/>
      <c r="E21" s="82">
        <f t="shared" si="5"/>
        <v>0</v>
      </c>
      <c r="F21" s="50"/>
      <c r="G21" s="50"/>
      <c r="H21" s="50"/>
      <c r="I21" s="82">
        <f t="shared" si="6"/>
        <v>0</v>
      </c>
      <c r="J21" s="84" t="e">
        <f t="shared" si="0"/>
        <v>#DIV/0!</v>
      </c>
      <c r="K21" s="82" t="e">
        <f t="shared" si="1"/>
        <v>#DIV/0!</v>
      </c>
      <c r="L21" s="92"/>
      <c r="M21" s="26"/>
      <c r="N21" s="32"/>
      <c r="O21" s="111">
        <f t="shared" si="7"/>
        <v>0</v>
      </c>
      <c r="P21" s="43"/>
      <c r="Q21" s="166"/>
      <c r="U21" s="138" t="e">
        <f t="shared" si="3"/>
        <v>#DIV/0!</v>
      </c>
      <c r="V21" s="138" t="e">
        <f t="shared" si="4"/>
        <v>#DIV/0!</v>
      </c>
    </row>
    <row r="22" spans="1:22" s="11" customFormat="1" ht="16.149999999999999" customHeight="1">
      <c r="A22" s="31"/>
      <c r="B22" s="47"/>
      <c r="C22" s="47"/>
      <c r="D22" s="48"/>
      <c r="E22" s="87">
        <f t="shared" si="5"/>
        <v>0</v>
      </c>
      <c r="F22" s="47"/>
      <c r="G22" s="47"/>
      <c r="H22" s="47"/>
      <c r="I22" s="87"/>
      <c r="J22" s="84" t="e">
        <f t="shared" si="0"/>
        <v>#DIV/0!</v>
      </c>
      <c r="K22" s="87" t="e">
        <f t="shared" si="1"/>
        <v>#DIV/0!</v>
      </c>
      <c r="L22" s="15"/>
      <c r="M22" s="28"/>
      <c r="N22" s="32"/>
      <c r="O22" s="111">
        <f t="shared" si="7"/>
        <v>0</v>
      </c>
      <c r="P22" s="45"/>
      <c r="Q22" s="166"/>
      <c r="U22" s="138" t="e">
        <f t="shared" si="3"/>
        <v>#DIV/0!</v>
      </c>
      <c r="V22" s="138" t="e">
        <f t="shared" si="4"/>
        <v>#DIV/0!</v>
      </c>
    </row>
    <row r="23" spans="1:22" s="11" customFormat="1" ht="16.149999999999999" customHeight="1">
      <c r="A23" s="31"/>
      <c r="B23" s="47"/>
      <c r="C23" s="47"/>
      <c r="D23" s="48"/>
      <c r="E23" s="87">
        <f t="shared" si="5"/>
        <v>0</v>
      </c>
      <c r="F23" s="47"/>
      <c r="G23" s="47"/>
      <c r="H23" s="47"/>
      <c r="I23" s="87">
        <f t="shared" si="6"/>
        <v>0</v>
      </c>
      <c r="J23" s="84" t="e">
        <f t="shared" si="0"/>
        <v>#DIV/0!</v>
      </c>
      <c r="K23" s="87" t="e">
        <f t="shared" si="1"/>
        <v>#DIV/0!</v>
      </c>
      <c r="L23" s="15"/>
      <c r="M23" s="28"/>
      <c r="N23" s="32"/>
      <c r="O23" s="111">
        <f t="shared" si="7"/>
        <v>0</v>
      </c>
      <c r="P23" s="43"/>
      <c r="Q23" s="43"/>
      <c r="U23" s="138" t="e">
        <f t="shared" si="3"/>
        <v>#DIV/0!</v>
      </c>
      <c r="V23" s="138" t="e">
        <f t="shared" si="4"/>
        <v>#DIV/0!</v>
      </c>
    </row>
    <row r="24" spans="1:22" s="11" customFormat="1" ht="16.149999999999999" customHeight="1">
      <c r="A24" s="31"/>
      <c r="B24" s="47"/>
      <c r="C24" s="47"/>
      <c r="D24" s="48"/>
      <c r="E24" s="142">
        <f t="shared" si="5"/>
        <v>0</v>
      </c>
      <c r="F24" s="47"/>
      <c r="G24" s="47"/>
      <c r="H24" s="47"/>
      <c r="I24" s="87">
        <f t="shared" si="6"/>
        <v>0</v>
      </c>
      <c r="J24" s="84" t="e">
        <f t="shared" si="0"/>
        <v>#DIV/0!</v>
      </c>
      <c r="K24" s="87" t="e">
        <f t="shared" si="1"/>
        <v>#DIV/0!</v>
      </c>
      <c r="L24" s="15"/>
      <c r="M24" s="28"/>
      <c r="N24" s="32"/>
      <c r="O24" s="111">
        <f t="shared" si="7"/>
        <v>0</v>
      </c>
      <c r="P24" s="43"/>
      <c r="Q24" s="43"/>
      <c r="U24" s="138" t="e">
        <f t="shared" si="3"/>
        <v>#DIV/0!</v>
      </c>
      <c r="V24" s="138" t="e">
        <f t="shared" si="4"/>
        <v>#DIV/0!</v>
      </c>
    </row>
    <row r="25" spans="1:22" s="11" customFormat="1" ht="16.149999999999999" customHeight="1">
      <c r="A25" s="31"/>
      <c r="B25" s="47"/>
      <c r="C25" s="47"/>
      <c r="D25" s="48"/>
      <c r="E25" s="87">
        <f t="shared" si="5"/>
        <v>0</v>
      </c>
      <c r="F25" s="47"/>
      <c r="G25" s="47"/>
      <c r="H25" s="47"/>
      <c r="I25" s="87">
        <f t="shared" si="6"/>
        <v>0</v>
      </c>
      <c r="J25" s="84" t="e">
        <f t="shared" si="0"/>
        <v>#DIV/0!</v>
      </c>
      <c r="K25" s="87" t="e">
        <f t="shared" si="1"/>
        <v>#DIV/0!</v>
      </c>
      <c r="L25" s="15"/>
      <c r="M25" s="28"/>
      <c r="N25" s="32"/>
      <c r="O25" s="111">
        <f t="shared" si="7"/>
        <v>0</v>
      </c>
      <c r="P25" s="43"/>
      <c r="Q25" s="43"/>
      <c r="U25" s="138" t="e">
        <f t="shared" si="3"/>
        <v>#DIV/0!</v>
      </c>
      <c r="V25" s="138" t="e">
        <f t="shared" si="4"/>
        <v>#DIV/0!</v>
      </c>
    </row>
    <row r="26" spans="1:22" s="11" customFormat="1" ht="16.149999999999999" customHeight="1">
      <c r="A26" s="31"/>
      <c r="B26" s="47"/>
      <c r="C26" s="47"/>
      <c r="D26" s="48"/>
      <c r="E26" s="87">
        <f t="shared" si="5"/>
        <v>0</v>
      </c>
      <c r="F26" s="47"/>
      <c r="G26" s="47"/>
      <c r="H26" s="47"/>
      <c r="I26" s="87">
        <f t="shared" si="6"/>
        <v>0</v>
      </c>
      <c r="J26" s="84" t="e">
        <f t="shared" si="0"/>
        <v>#DIV/0!</v>
      </c>
      <c r="K26" s="87" t="e">
        <f t="shared" si="1"/>
        <v>#DIV/0!</v>
      </c>
      <c r="L26" s="15"/>
      <c r="M26" s="28"/>
      <c r="N26" s="32"/>
      <c r="O26" s="111">
        <f t="shared" si="7"/>
        <v>0</v>
      </c>
      <c r="P26" s="43"/>
      <c r="Q26" s="43"/>
      <c r="U26" s="138" t="e">
        <f t="shared" si="3"/>
        <v>#DIV/0!</v>
      </c>
      <c r="V26" s="138" t="e">
        <f t="shared" si="4"/>
        <v>#DIV/0!</v>
      </c>
    </row>
    <row r="27" spans="1:22" s="11" customFormat="1" ht="16.149999999999999" customHeight="1">
      <c r="A27" s="31"/>
      <c r="B27" s="47"/>
      <c r="C27" s="47"/>
      <c r="D27" s="48"/>
      <c r="E27" s="87">
        <f t="shared" si="5"/>
        <v>0</v>
      </c>
      <c r="F27" s="47"/>
      <c r="G27" s="47"/>
      <c r="H27" s="47"/>
      <c r="I27" s="87">
        <f t="shared" si="6"/>
        <v>0</v>
      </c>
      <c r="J27" s="84" t="e">
        <f t="shared" si="0"/>
        <v>#DIV/0!</v>
      </c>
      <c r="K27" s="87" t="e">
        <f t="shared" si="1"/>
        <v>#DIV/0!</v>
      </c>
      <c r="L27" s="15"/>
      <c r="M27" s="28"/>
      <c r="N27" s="32"/>
      <c r="O27" s="111">
        <f t="shared" si="7"/>
        <v>0</v>
      </c>
      <c r="P27" s="43"/>
      <c r="Q27" s="43"/>
      <c r="U27" s="138" t="e">
        <f t="shared" si="3"/>
        <v>#DIV/0!</v>
      </c>
      <c r="V27" s="138" t="e">
        <f t="shared" si="4"/>
        <v>#DIV/0!</v>
      </c>
    </row>
    <row r="28" spans="1:22" s="11" customFormat="1" ht="16.149999999999999" customHeight="1">
      <c r="A28" s="31"/>
      <c r="B28" s="47"/>
      <c r="C28" s="47"/>
      <c r="D28" s="48"/>
      <c r="E28" s="87">
        <f t="shared" si="5"/>
        <v>0</v>
      </c>
      <c r="F28" s="47"/>
      <c r="G28" s="47"/>
      <c r="H28" s="47"/>
      <c r="I28" s="87">
        <f t="shared" si="6"/>
        <v>0</v>
      </c>
      <c r="J28" s="84" t="e">
        <f t="shared" si="0"/>
        <v>#DIV/0!</v>
      </c>
      <c r="K28" s="87" t="e">
        <f t="shared" si="1"/>
        <v>#DIV/0!</v>
      </c>
      <c r="L28" s="15"/>
      <c r="M28" s="28"/>
      <c r="N28" s="32"/>
      <c r="O28" s="111">
        <f t="shared" si="7"/>
        <v>0</v>
      </c>
      <c r="P28" s="43"/>
      <c r="Q28" s="43"/>
      <c r="U28" s="138" t="e">
        <f t="shared" si="3"/>
        <v>#DIV/0!</v>
      </c>
      <c r="V28" s="138" t="e">
        <f t="shared" si="4"/>
        <v>#DIV/0!</v>
      </c>
    </row>
    <row r="29" spans="1:22" s="11" customFormat="1" ht="16.149999999999999" customHeight="1">
      <c r="A29" s="31"/>
      <c r="B29" s="47"/>
      <c r="C29" s="47"/>
      <c r="D29" s="48"/>
      <c r="E29" s="87">
        <f t="shared" si="5"/>
        <v>0</v>
      </c>
      <c r="F29" s="47"/>
      <c r="G29" s="47"/>
      <c r="H29" s="47"/>
      <c r="I29" s="87">
        <f t="shared" si="6"/>
        <v>0</v>
      </c>
      <c r="J29" s="84" t="e">
        <f t="shared" si="0"/>
        <v>#DIV/0!</v>
      </c>
      <c r="K29" s="87" t="e">
        <f t="shared" si="1"/>
        <v>#DIV/0!</v>
      </c>
      <c r="L29" s="15"/>
      <c r="M29" s="28"/>
      <c r="N29" s="32"/>
      <c r="O29" s="111">
        <f t="shared" si="7"/>
        <v>0</v>
      </c>
      <c r="P29" s="43"/>
      <c r="Q29" s="43"/>
      <c r="U29" s="138" t="e">
        <f t="shared" si="3"/>
        <v>#DIV/0!</v>
      </c>
      <c r="V29" s="138" t="e">
        <f t="shared" si="4"/>
        <v>#DIV/0!</v>
      </c>
    </row>
    <row r="30" spans="1:22" s="11" customFormat="1" ht="16.149999999999999" customHeight="1">
      <c r="A30" s="31"/>
      <c r="B30" s="47"/>
      <c r="C30" s="47"/>
      <c r="D30" s="48"/>
      <c r="E30" s="87">
        <f t="shared" si="5"/>
        <v>0</v>
      </c>
      <c r="F30" s="47"/>
      <c r="G30" s="47"/>
      <c r="H30" s="47"/>
      <c r="I30" s="87">
        <f t="shared" si="6"/>
        <v>0</v>
      </c>
      <c r="J30" s="84" t="e">
        <f t="shared" si="0"/>
        <v>#DIV/0!</v>
      </c>
      <c r="K30" s="87" t="e">
        <f t="shared" si="1"/>
        <v>#DIV/0!</v>
      </c>
      <c r="L30" s="15"/>
      <c r="M30" s="28"/>
      <c r="N30" s="32"/>
      <c r="O30" s="111">
        <f t="shared" si="7"/>
        <v>0</v>
      </c>
      <c r="P30" s="43"/>
      <c r="Q30" s="43"/>
      <c r="U30" s="138" t="e">
        <f t="shared" si="3"/>
        <v>#DIV/0!</v>
      </c>
      <c r="V30" s="138" t="e">
        <f t="shared" si="4"/>
        <v>#DIV/0!</v>
      </c>
    </row>
    <row r="31" spans="1:22" s="11" customFormat="1" ht="16.149999999999999" customHeight="1">
      <c r="A31" s="31"/>
      <c r="B31" s="47"/>
      <c r="C31" s="47"/>
      <c r="D31" s="48"/>
      <c r="E31" s="87">
        <f t="shared" si="5"/>
        <v>0</v>
      </c>
      <c r="F31" s="47"/>
      <c r="G31" s="47"/>
      <c r="H31" s="47"/>
      <c r="I31" s="87">
        <f t="shared" si="6"/>
        <v>0</v>
      </c>
      <c r="J31" s="84" t="e">
        <f t="shared" si="0"/>
        <v>#DIV/0!</v>
      </c>
      <c r="K31" s="87" t="e">
        <f t="shared" si="1"/>
        <v>#DIV/0!</v>
      </c>
      <c r="L31" s="15"/>
      <c r="M31" s="28"/>
      <c r="N31" s="32"/>
      <c r="O31" s="111">
        <f t="shared" si="7"/>
        <v>0</v>
      </c>
      <c r="P31" s="45"/>
      <c r="Q31" s="43"/>
      <c r="U31" s="138" t="e">
        <f t="shared" si="3"/>
        <v>#DIV/0!</v>
      </c>
      <c r="V31" s="138" t="e">
        <f t="shared" si="4"/>
        <v>#DIV/0!</v>
      </c>
    </row>
    <row r="32" spans="1:22" s="11" customFormat="1" ht="16.149999999999999" customHeight="1">
      <c r="A32" s="31"/>
      <c r="B32" s="47"/>
      <c r="C32" s="47"/>
      <c r="D32" s="49"/>
      <c r="E32" s="82">
        <f t="shared" si="5"/>
        <v>0</v>
      </c>
      <c r="F32" s="50"/>
      <c r="G32" s="50"/>
      <c r="H32" s="50"/>
      <c r="I32" s="82">
        <f t="shared" si="6"/>
        <v>0</v>
      </c>
      <c r="J32" s="84" t="e">
        <f t="shared" si="0"/>
        <v>#DIV/0!</v>
      </c>
      <c r="K32" s="82" t="e">
        <f t="shared" si="1"/>
        <v>#DIV/0!</v>
      </c>
      <c r="L32" s="16"/>
      <c r="M32" s="26"/>
      <c r="N32" s="32"/>
      <c r="O32" s="111">
        <f t="shared" si="7"/>
        <v>0</v>
      </c>
      <c r="P32" s="45"/>
      <c r="Q32" s="43"/>
      <c r="U32" s="138" t="e">
        <f t="shared" si="3"/>
        <v>#DIV/0!</v>
      </c>
      <c r="V32" s="138" t="e">
        <f t="shared" si="4"/>
        <v>#DIV/0!</v>
      </c>
    </row>
    <row r="33" spans="1:23" s="11" customFormat="1" ht="16.149999999999999" customHeight="1">
      <c r="A33" s="31"/>
      <c r="B33" s="47"/>
      <c r="C33" s="47"/>
      <c r="D33" s="49"/>
      <c r="E33" s="82">
        <f t="shared" si="5"/>
        <v>0</v>
      </c>
      <c r="F33" s="50"/>
      <c r="G33" s="50"/>
      <c r="H33" s="50"/>
      <c r="I33" s="82">
        <f t="shared" si="6"/>
        <v>0</v>
      </c>
      <c r="J33" s="84" t="e">
        <f t="shared" si="0"/>
        <v>#DIV/0!</v>
      </c>
      <c r="K33" s="82" t="e">
        <f t="shared" si="1"/>
        <v>#DIV/0!</v>
      </c>
      <c r="L33" s="16"/>
      <c r="M33" s="26"/>
      <c r="N33" s="32"/>
      <c r="O33" s="111">
        <f t="shared" si="7"/>
        <v>0</v>
      </c>
      <c r="P33" s="45"/>
      <c r="Q33" s="43"/>
      <c r="U33" s="138" t="e">
        <f t="shared" si="3"/>
        <v>#DIV/0!</v>
      </c>
      <c r="V33" s="138" t="e">
        <f t="shared" si="4"/>
        <v>#DIV/0!</v>
      </c>
    </row>
    <row r="34" spans="1:23" s="11" customFormat="1" ht="16.149999999999999" customHeight="1">
      <c r="A34" s="31"/>
      <c r="B34" s="47"/>
      <c r="C34" s="47"/>
      <c r="D34" s="49"/>
      <c r="E34" s="82">
        <f t="shared" si="5"/>
        <v>0</v>
      </c>
      <c r="F34" s="50"/>
      <c r="G34" s="50"/>
      <c r="H34" s="50"/>
      <c r="I34" s="82">
        <f t="shared" si="6"/>
        <v>0</v>
      </c>
      <c r="J34" s="84" t="e">
        <f t="shared" si="0"/>
        <v>#DIV/0!</v>
      </c>
      <c r="K34" s="82" t="e">
        <f t="shared" si="1"/>
        <v>#DIV/0!</v>
      </c>
      <c r="L34" s="92"/>
      <c r="M34" s="26"/>
      <c r="N34" s="32"/>
      <c r="O34" s="111">
        <f t="shared" si="7"/>
        <v>0</v>
      </c>
      <c r="P34" s="45"/>
      <c r="Q34" s="43"/>
      <c r="U34" s="138" t="e">
        <f t="shared" si="3"/>
        <v>#DIV/0!</v>
      </c>
      <c r="V34" s="138" t="e">
        <f t="shared" si="4"/>
        <v>#DIV/0!</v>
      </c>
    </row>
    <row r="35" spans="1:23" s="11" customFormat="1" ht="16.149999999999999" customHeight="1">
      <c r="A35" s="31"/>
      <c r="B35" s="47"/>
      <c r="C35" s="47"/>
      <c r="D35" s="49"/>
      <c r="E35" s="82">
        <f t="shared" si="5"/>
        <v>0</v>
      </c>
      <c r="F35" s="50"/>
      <c r="G35" s="50"/>
      <c r="H35" s="50"/>
      <c r="I35" s="82">
        <f t="shared" si="6"/>
        <v>0</v>
      </c>
      <c r="J35" s="84" t="e">
        <f t="shared" si="0"/>
        <v>#DIV/0!</v>
      </c>
      <c r="K35" s="82" t="e">
        <f t="shared" si="1"/>
        <v>#DIV/0!</v>
      </c>
      <c r="L35" s="92"/>
      <c r="M35" s="26"/>
      <c r="N35" s="32"/>
      <c r="O35" s="111">
        <f t="shared" si="7"/>
        <v>0</v>
      </c>
      <c r="P35" s="45"/>
      <c r="Q35" s="43"/>
      <c r="U35" s="138" t="e">
        <f t="shared" si="3"/>
        <v>#DIV/0!</v>
      </c>
      <c r="V35" s="138" t="e">
        <f t="shared" si="4"/>
        <v>#DIV/0!</v>
      </c>
    </row>
    <row r="36" spans="1:23" s="11" customFormat="1" ht="16.149999999999999" customHeight="1">
      <c r="A36" s="31"/>
      <c r="B36" s="47"/>
      <c r="C36" s="47"/>
      <c r="D36" s="49"/>
      <c r="E36" s="82">
        <f t="shared" si="5"/>
        <v>0</v>
      </c>
      <c r="F36" s="50"/>
      <c r="G36" s="50"/>
      <c r="H36" s="50"/>
      <c r="I36" s="82">
        <f t="shared" si="6"/>
        <v>0</v>
      </c>
      <c r="J36" s="84" t="e">
        <f t="shared" si="0"/>
        <v>#DIV/0!</v>
      </c>
      <c r="K36" s="82" t="e">
        <f t="shared" si="1"/>
        <v>#DIV/0!</v>
      </c>
      <c r="L36" s="92"/>
      <c r="M36" s="26"/>
      <c r="N36" s="32"/>
      <c r="O36" s="111">
        <f t="shared" si="7"/>
        <v>0</v>
      </c>
      <c r="P36" s="45"/>
      <c r="Q36" s="43"/>
      <c r="U36" s="138" t="e">
        <f t="shared" si="3"/>
        <v>#DIV/0!</v>
      </c>
      <c r="V36" s="138" t="e">
        <f t="shared" si="4"/>
        <v>#DIV/0!</v>
      </c>
    </row>
    <row r="37" spans="1:23" s="11" customFormat="1" ht="16.149999999999999" customHeight="1">
      <c r="A37" s="31"/>
      <c r="B37" s="47"/>
      <c r="C37" s="47"/>
      <c r="D37" s="49"/>
      <c r="E37" s="82">
        <f t="shared" si="5"/>
        <v>0</v>
      </c>
      <c r="F37" s="50"/>
      <c r="G37" s="50"/>
      <c r="H37" s="50"/>
      <c r="I37" s="82">
        <f t="shared" si="6"/>
        <v>0</v>
      </c>
      <c r="J37" s="84" t="e">
        <f t="shared" si="0"/>
        <v>#DIV/0!</v>
      </c>
      <c r="K37" s="82" t="e">
        <f t="shared" si="1"/>
        <v>#DIV/0!</v>
      </c>
      <c r="L37" s="92"/>
      <c r="M37" s="26"/>
      <c r="N37" s="32"/>
      <c r="O37" s="111">
        <f t="shared" si="7"/>
        <v>0</v>
      </c>
      <c r="P37" s="45"/>
      <c r="Q37" s="43"/>
      <c r="U37" s="138" t="e">
        <f t="shared" si="3"/>
        <v>#DIV/0!</v>
      </c>
      <c r="V37" s="138" t="e">
        <f t="shared" si="4"/>
        <v>#DIV/0!</v>
      </c>
    </row>
    <row r="38" spans="1:23" s="11" customFormat="1" ht="16.149999999999999" customHeight="1">
      <c r="A38" s="31"/>
      <c r="B38" s="47"/>
      <c r="C38" s="47"/>
      <c r="D38" s="49"/>
      <c r="E38" s="82">
        <f t="shared" si="5"/>
        <v>0</v>
      </c>
      <c r="F38" s="50"/>
      <c r="G38" s="50"/>
      <c r="H38" s="50"/>
      <c r="I38" s="82">
        <f t="shared" si="6"/>
        <v>0</v>
      </c>
      <c r="J38" s="84" t="e">
        <f t="shared" si="0"/>
        <v>#DIV/0!</v>
      </c>
      <c r="K38" s="82" t="e">
        <f t="shared" si="1"/>
        <v>#DIV/0!</v>
      </c>
      <c r="L38" s="92"/>
      <c r="M38" s="26"/>
      <c r="N38" s="32"/>
      <c r="O38" s="111">
        <f t="shared" si="7"/>
        <v>0</v>
      </c>
      <c r="P38" s="45"/>
      <c r="Q38" s="43"/>
      <c r="U38" s="138" t="e">
        <f t="shared" si="3"/>
        <v>#DIV/0!</v>
      </c>
      <c r="V38" s="138" t="e">
        <f t="shared" si="4"/>
        <v>#DIV/0!</v>
      </c>
    </row>
    <row r="39" spans="1:23" s="11" customFormat="1" ht="16.149999999999999" customHeight="1">
      <c r="A39" s="31"/>
      <c r="B39" s="47"/>
      <c r="C39" s="47"/>
      <c r="D39" s="49"/>
      <c r="E39" s="82">
        <f t="shared" si="5"/>
        <v>0</v>
      </c>
      <c r="F39" s="50"/>
      <c r="G39" s="50"/>
      <c r="H39" s="50"/>
      <c r="I39" s="82">
        <f t="shared" si="6"/>
        <v>0</v>
      </c>
      <c r="J39" s="84" t="e">
        <f t="shared" si="0"/>
        <v>#DIV/0!</v>
      </c>
      <c r="K39" s="82" t="e">
        <f t="shared" si="1"/>
        <v>#DIV/0!</v>
      </c>
      <c r="L39" s="92"/>
      <c r="M39" s="26"/>
      <c r="N39" s="32"/>
      <c r="O39" s="111">
        <f t="shared" si="7"/>
        <v>0</v>
      </c>
      <c r="P39" s="45"/>
      <c r="Q39" s="65"/>
      <c r="U39" s="138" t="e">
        <f t="shared" si="3"/>
        <v>#DIV/0!</v>
      </c>
      <c r="V39" s="138" t="e">
        <f t="shared" si="4"/>
        <v>#DIV/0!</v>
      </c>
    </row>
    <row r="40" spans="1:23" s="11" customFormat="1" ht="16.149999999999999" customHeight="1">
      <c r="A40" s="31"/>
      <c r="B40" s="47"/>
      <c r="C40" s="47"/>
      <c r="D40" s="49"/>
      <c r="E40" s="82">
        <f t="shared" si="5"/>
        <v>0</v>
      </c>
      <c r="F40" s="50"/>
      <c r="G40" s="50"/>
      <c r="H40" s="50"/>
      <c r="I40" s="82">
        <f t="shared" si="6"/>
        <v>0</v>
      </c>
      <c r="J40" s="84" t="e">
        <f t="shared" si="0"/>
        <v>#DIV/0!</v>
      </c>
      <c r="K40" s="82" t="e">
        <f t="shared" si="1"/>
        <v>#DIV/0!</v>
      </c>
      <c r="L40" s="92"/>
      <c r="M40" s="26"/>
      <c r="N40" s="32"/>
      <c r="O40" s="111">
        <f t="shared" si="7"/>
        <v>0</v>
      </c>
      <c r="P40" s="45"/>
      <c r="Q40" s="43"/>
      <c r="U40" s="138" t="e">
        <f t="shared" si="3"/>
        <v>#DIV/0!</v>
      </c>
      <c r="V40" s="138" t="e">
        <f t="shared" si="4"/>
        <v>#DIV/0!</v>
      </c>
    </row>
    <row r="41" spans="1:23" s="11" customFormat="1" ht="16.149999999999999" customHeight="1">
      <c r="A41" s="31"/>
      <c r="B41" s="47"/>
      <c r="C41" s="47"/>
      <c r="D41" s="48"/>
      <c r="E41" s="82">
        <f t="shared" si="5"/>
        <v>0</v>
      </c>
      <c r="F41" s="50"/>
      <c r="G41" s="50"/>
      <c r="H41" s="50"/>
      <c r="I41" s="82">
        <f t="shared" si="6"/>
        <v>0</v>
      </c>
      <c r="J41" s="84" t="e">
        <f t="shared" si="0"/>
        <v>#DIV/0!</v>
      </c>
      <c r="K41" s="82" t="e">
        <f t="shared" si="1"/>
        <v>#DIV/0!</v>
      </c>
      <c r="L41" s="92"/>
      <c r="M41" s="26"/>
      <c r="N41" s="32"/>
      <c r="O41" s="111">
        <f t="shared" si="7"/>
        <v>0</v>
      </c>
      <c r="P41" s="45"/>
      <c r="Q41" s="43"/>
      <c r="U41" s="138" t="e">
        <f t="shared" si="3"/>
        <v>#DIV/0!</v>
      </c>
      <c r="V41" s="138" t="e">
        <f t="shared" si="4"/>
        <v>#DIV/0!</v>
      </c>
    </row>
    <row r="42" spans="1:23" s="11" customFormat="1" ht="16.149999999999999" customHeight="1">
      <c r="A42" s="8"/>
      <c r="B42" s="47"/>
      <c r="C42" s="47"/>
      <c r="D42" s="48"/>
      <c r="E42" s="82">
        <f t="shared" si="5"/>
        <v>0</v>
      </c>
      <c r="F42" s="50"/>
      <c r="G42" s="50"/>
      <c r="H42" s="50"/>
      <c r="I42" s="82">
        <f t="shared" si="6"/>
        <v>0</v>
      </c>
      <c r="J42" s="84" t="e">
        <f t="shared" si="0"/>
        <v>#DIV/0!</v>
      </c>
      <c r="K42" s="82" t="e">
        <f t="shared" si="1"/>
        <v>#DIV/0!</v>
      </c>
      <c r="L42" s="92"/>
      <c r="M42" s="26"/>
      <c r="N42" s="32"/>
      <c r="O42" s="111">
        <f t="shared" si="7"/>
        <v>0</v>
      </c>
      <c r="P42" s="45"/>
      <c r="Q42" s="43"/>
      <c r="U42" s="138" t="e">
        <f t="shared" si="3"/>
        <v>#DIV/0!</v>
      </c>
      <c r="V42" s="138" t="e">
        <f t="shared" si="4"/>
        <v>#DIV/0!</v>
      </c>
    </row>
    <row r="43" spans="1:23" s="11" customFormat="1" ht="16.149999999999999" customHeight="1">
      <c r="A43" s="31"/>
      <c r="B43" s="47"/>
      <c r="C43" s="47"/>
      <c r="D43" s="49"/>
      <c r="E43" s="82">
        <f t="shared" si="5"/>
        <v>0</v>
      </c>
      <c r="F43" s="50"/>
      <c r="G43" s="50"/>
      <c r="H43" s="50"/>
      <c r="I43" s="82">
        <f t="shared" si="6"/>
        <v>0</v>
      </c>
      <c r="J43" s="84" t="e">
        <f t="shared" si="0"/>
        <v>#DIV/0!</v>
      </c>
      <c r="K43" s="82" t="e">
        <f t="shared" si="1"/>
        <v>#DIV/0!</v>
      </c>
      <c r="L43" s="92"/>
      <c r="M43" s="26"/>
      <c r="N43" s="32"/>
      <c r="O43" s="111">
        <f t="shared" si="7"/>
        <v>0</v>
      </c>
      <c r="P43" s="45"/>
      <c r="Q43" s="43"/>
      <c r="U43" s="138" t="e">
        <f t="shared" si="3"/>
        <v>#DIV/0!</v>
      </c>
      <c r="V43" s="138" t="e">
        <f t="shared" si="4"/>
        <v>#DIV/0!</v>
      </c>
    </row>
    <row r="44" spans="1:23" s="11" customFormat="1" ht="16.149999999999999" customHeight="1" thickBot="1">
      <c r="A44" s="17"/>
      <c r="B44" s="36"/>
      <c r="C44" s="36"/>
      <c r="D44" s="37"/>
      <c r="E44" s="83">
        <f t="shared" si="5"/>
        <v>0</v>
      </c>
      <c r="F44" s="36"/>
      <c r="G44" s="36"/>
      <c r="H44" s="36"/>
      <c r="I44" s="82">
        <f t="shared" si="6"/>
        <v>0</v>
      </c>
      <c r="J44" s="85" t="e">
        <f t="shared" si="0"/>
        <v>#DIV/0!</v>
      </c>
      <c r="K44" s="83" t="e">
        <f t="shared" si="1"/>
        <v>#DIV/0!</v>
      </c>
      <c r="L44" s="93"/>
      <c r="M44" s="35"/>
      <c r="N44" s="34"/>
      <c r="O44" s="112">
        <f t="shared" si="7"/>
        <v>0</v>
      </c>
      <c r="P44" s="45"/>
      <c r="Q44" s="43"/>
      <c r="U44" s="138" t="e">
        <f t="shared" si="3"/>
        <v>#DIV/0!</v>
      </c>
      <c r="V44" s="138" t="e">
        <f t="shared" si="4"/>
        <v>#DIV/0!</v>
      </c>
    </row>
    <row r="45" spans="1:23" s="11" customFormat="1" ht="16.149999999999999" customHeight="1" thickTop="1" thickBot="1">
      <c r="A45" s="42"/>
      <c r="B45" s="27"/>
      <c r="C45" s="30"/>
      <c r="D45" s="30" t="s">
        <v>48</v>
      </c>
      <c r="E45" s="82">
        <f>SUM(E12:E44)</f>
        <v>0</v>
      </c>
      <c r="F45" s="33"/>
      <c r="G45" s="33"/>
      <c r="H45" s="33"/>
      <c r="I45" s="82">
        <f>SUM(I12:I44)</f>
        <v>0</v>
      </c>
      <c r="J45" s="82" t="e">
        <f>SUM(J12:J44)</f>
        <v>#DIV/0!</v>
      </c>
      <c r="K45" s="82" t="e">
        <f>SUM(K12:K44)</f>
        <v>#DIV/0!</v>
      </c>
      <c r="L45" s="42"/>
      <c r="M45" s="42"/>
      <c r="N45" s="113">
        <f>SUM(N16:N44)</f>
        <v>0</v>
      </c>
      <c r="O45" s="113">
        <f>SUM(O16:O44)</f>
        <v>0</v>
      </c>
      <c r="P45" s="41"/>
      <c r="Q45" s="41"/>
    </row>
    <row r="46" spans="1:23" s="5" customFormat="1" ht="20.100000000000001" customHeight="1">
      <c r="A46" s="3"/>
      <c r="B46" s="3"/>
      <c r="C46" s="3"/>
      <c r="D46" s="3"/>
      <c r="E46" s="4"/>
      <c r="F46" s="4"/>
      <c r="G46" s="4"/>
      <c r="H46" s="4"/>
      <c r="I46" s="4"/>
      <c r="J46" s="4"/>
      <c r="K46" s="4"/>
      <c r="L46" s="4"/>
      <c r="M46" s="4"/>
      <c r="R46" s="42"/>
      <c r="S46" s="42"/>
      <c r="T46" s="11"/>
      <c r="U46" s="11"/>
      <c r="V46" s="11"/>
      <c r="W46" s="11"/>
    </row>
    <row r="47" spans="1:23" ht="20.100000000000001" customHeight="1">
      <c r="R47" s="5"/>
      <c r="S47" s="72"/>
      <c r="T47" s="5"/>
      <c r="U47" s="5"/>
      <c r="V47" s="5"/>
      <c r="W47" s="5"/>
    </row>
    <row r="50" spans="1:8" ht="20.100000000000001" customHeight="1">
      <c r="E50" s="7"/>
      <c r="F50" s="7"/>
      <c r="G50" s="7"/>
      <c r="H50" s="7"/>
    </row>
    <row r="51" spans="1:8" ht="20.100000000000001" customHeight="1">
      <c r="A51" s="6"/>
      <c r="B51" s="6"/>
      <c r="C51" s="6"/>
      <c r="D51" s="6"/>
      <c r="E51" s="4"/>
      <c r="F51" s="4"/>
      <c r="G51" s="4"/>
      <c r="H51" s="4"/>
    </row>
    <row r="52" spans="1:8" ht="20.100000000000001" customHeight="1">
      <c r="A52" s="6"/>
      <c r="B52" s="6"/>
      <c r="C52" s="6"/>
      <c r="D52" s="6"/>
    </row>
    <row r="53" spans="1:8" ht="20.100000000000001" customHeight="1">
      <c r="A53" s="6"/>
      <c r="B53" s="6"/>
      <c r="C53" s="6"/>
      <c r="D53" s="6"/>
    </row>
    <row r="55" spans="1:8" ht="20.100000000000001" customHeight="1">
      <c r="A55" s="6"/>
      <c r="B55" s="6"/>
      <c r="C55" s="6"/>
      <c r="D55" s="6"/>
    </row>
    <row r="56" spans="1:8" ht="20.100000000000001" customHeight="1">
      <c r="A56" s="6"/>
      <c r="B56" s="6"/>
      <c r="C56" s="6"/>
      <c r="D56" s="6"/>
    </row>
    <row r="57" spans="1:8" ht="20.100000000000001" customHeight="1">
      <c r="A57" s="6"/>
      <c r="B57" s="6"/>
      <c r="C57" s="6"/>
      <c r="D57" s="6"/>
    </row>
    <row r="58" spans="1:8" ht="20.100000000000001" customHeight="1">
      <c r="A58" s="6"/>
      <c r="B58" s="6"/>
      <c r="C58" s="6"/>
      <c r="D58" s="6"/>
    </row>
    <row r="59" spans="1:8" ht="20.100000000000001" customHeight="1">
      <c r="A59" s="6"/>
      <c r="B59" s="6"/>
      <c r="C59" s="6"/>
      <c r="D59" s="6"/>
    </row>
    <row r="60" spans="1:8" ht="20.100000000000001" customHeight="1">
      <c r="A60" s="6"/>
      <c r="B60" s="6"/>
      <c r="C60" s="6"/>
      <c r="D60" s="6"/>
    </row>
    <row r="61" spans="1:8" ht="20.100000000000001" customHeight="1">
      <c r="A61" s="6"/>
      <c r="B61" s="6"/>
      <c r="C61" s="6"/>
      <c r="D61" s="6"/>
    </row>
    <row r="62" spans="1:8" ht="20.100000000000001" customHeight="1">
      <c r="A62" s="6"/>
      <c r="B62" s="6"/>
      <c r="C62" s="6"/>
      <c r="D62" s="6"/>
    </row>
    <row r="63" spans="1:8" ht="20.100000000000001" customHeight="1">
      <c r="A63" s="6"/>
      <c r="B63" s="6"/>
      <c r="C63" s="6"/>
      <c r="D63" s="6"/>
    </row>
    <row r="64" spans="1:8" ht="20.100000000000001" customHeight="1">
      <c r="A64" s="6"/>
      <c r="B64" s="6"/>
      <c r="C64" s="6"/>
      <c r="D64" s="6"/>
    </row>
    <row r="65" spans="1:4" ht="20.100000000000001" customHeight="1">
      <c r="A65" s="6"/>
      <c r="B65" s="6"/>
      <c r="C65" s="6"/>
      <c r="D65" s="6"/>
    </row>
    <row r="66" spans="1:4" ht="20.100000000000001" customHeight="1">
      <c r="A66" s="6"/>
      <c r="B66" s="6"/>
      <c r="C66" s="6"/>
      <c r="D66" s="6"/>
    </row>
    <row r="67" spans="1:4" ht="20.100000000000001" customHeight="1">
      <c r="A67" s="6"/>
      <c r="B67" s="6"/>
      <c r="C67" s="6"/>
      <c r="D67" s="6"/>
    </row>
    <row r="68" spans="1:4" ht="20.100000000000001" customHeight="1">
      <c r="A68" s="6"/>
      <c r="B68" s="6"/>
      <c r="C68" s="6"/>
      <c r="D68" s="6"/>
    </row>
    <row r="69" spans="1:4" ht="20.100000000000001" customHeight="1">
      <c r="A69" s="6"/>
      <c r="B69" s="6"/>
      <c r="C69" s="6"/>
      <c r="D69" s="6"/>
    </row>
    <row r="70" spans="1:4" ht="20.100000000000001" customHeight="1">
      <c r="A70" s="6"/>
      <c r="B70" s="6"/>
      <c r="C70" s="6"/>
      <c r="D70" s="6"/>
    </row>
    <row r="71" spans="1:4" ht="20.100000000000001" customHeight="1">
      <c r="A71" s="6"/>
      <c r="B71" s="6"/>
      <c r="C71" s="6"/>
      <c r="D71" s="6"/>
    </row>
    <row r="72" spans="1:4" ht="20.100000000000001" customHeight="1">
      <c r="A72" s="6"/>
      <c r="B72" s="6"/>
      <c r="C72" s="6"/>
      <c r="D72" s="6"/>
    </row>
    <row r="73" spans="1:4" ht="20.100000000000001" customHeight="1">
      <c r="A73" s="6"/>
      <c r="B73" s="6"/>
      <c r="C73" s="6"/>
      <c r="D73" s="6"/>
    </row>
    <row r="74" spans="1:4" ht="20.100000000000001" customHeight="1">
      <c r="A74" s="6"/>
      <c r="B74" s="6"/>
      <c r="C74" s="6"/>
      <c r="D74" s="6"/>
    </row>
    <row r="75" spans="1:4" ht="20.100000000000001" customHeight="1">
      <c r="A75" s="6"/>
      <c r="B75" s="6"/>
      <c r="C75" s="6"/>
      <c r="D75" s="6"/>
    </row>
    <row r="76" spans="1:4" ht="20.100000000000001" customHeight="1">
      <c r="A76" s="6"/>
      <c r="B76" s="6"/>
      <c r="C76" s="6"/>
      <c r="D76" s="6"/>
    </row>
    <row r="77" spans="1:4" ht="20.100000000000001" customHeight="1">
      <c r="A77" s="6"/>
      <c r="B77" s="6"/>
      <c r="C77" s="6"/>
      <c r="D77" s="6"/>
    </row>
    <row r="78" spans="1:4" ht="20.100000000000001" customHeight="1">
      <c r="A78" s="6"/>
      <c r="B78" s="6"/>
      <c r="C78" s="6"/>
      <c r="D78" s="6"/>
    </row>
    <row r="79" spans="1:4" ht="20.100000000000001" customHeight="1">
      <c r="A79" s="6"/>
      <c r="B79" s="6"/>
      <c r="C79" s="6"/>
      <c r="D79" s="6"/>
    </row>
    <row r="80" spans="1:4" ht="20.100000000000001" customHeight="1">
      <c r="A80" s="6"/>
      <c r="B80" s="6"/>
      <c r="C80" s="6"/>
      <c r="D80" s="6"/>
    </row>
    <row r="81" spans="1:4" ht="20.100000000000001" customHeight="1">
      <c r="A81" s="6"/>
      <c r="B81" s="6"/>
      <c r="C81" s="6"/>
      <c r="D81" s="6"/>
    </row>
    <row r="82" spans="1:4" ht="20.100000000000001" customHeight="1">
      <c r="A82" s="6"/>
      <c r="B82" s="6"/>
      <c r="C82" s="6"/>
      <c r="D82" s="6"/>
    </row>
    <row r="83" spans="1:4" ht="20.100000000000001" customHeight="1">
      <c r="A83" s="6"/>
      <c r="B83" s="6"/>
      <c r="C83" s="6"/>
      <c r="D83" s="6"/>
    </row>
    <row r="84" spans="1:4" ht="20.100000000000001" customHeight="1">
      <c r="A84" s="6"/>
      <c r="B84" s="6"/>
      <c r="C84" s="6"/>
      <c r="D84" s="6"/>
    </row>
    <row r="85" spans="1:4" ht="20.100000000000001" customHeight="1">
      <c r="A85" s="6"/>
      <c r="B85" s="6"/>
      <c r="C85" s="6"/>
      <c r="D85" s="6"/>
    </row>
    <row r="86" spans="1:4" ht="20.100000000000001" customHeight="1">
      <c r="A86" s="6"/>
      <c r="B86" s="6"/>
      <c r="C86" s="6"/>
      <c r="D86" s="6"/>
    </row>
    <row r="87" spans="1:4" ht="20.100000000000001" customHeight="1">
      <c r="A87" s="6"/>
      <c r="B87" s="6"/>
      <c r="C87" s="6"/>
      <c r="D87" s="6"/>
    </row>
    <row r="88" spans="1:4" ht="20.100000000000001" customHeight="1">
      <c r="A88" s="6"/>
      <c r="B88" s="6"/>
      <c r="C88" s="6"/>
      <c r="D88" s="6"/>
    </row>
    <row r="89" spans="1:4" ht="20.100000000000001" customHeight="1">
      <c r="A89" s="6"/>
      <c r="B89" s="6"/>
      <c r="C89" s="6"/>
      <c r="D89" s="6"/>
    </row>
    <row r="90" spans="1:4" ht="20.100000000000001" customHeight="1">
      <c r="A90" s="6"/>
      <c r="B90" s="6"/>
      <c r="C90" s="6"/>
      <c r="D90" s="6"/>
    </row>
    <row r="91" spans="1:4" ht="20.100000000000001" customHeight="1">
      <c r="A91" s="6"/>
      <c r="B91" s="6"/>
      <c r="C91" s="6"/>
      <c r="D91" s="6"/>
    </row>
    <row r="92" spans="1:4" ht="20.100000000000001" customHeight="1">
      <c r="A92" s="6"/>
      <c r="B92" s="6"/>
      <c r="C92" s="6"/>
      <c r="D92" s="6"/>
    </row>
    <row r="93" spans="1:4" ht="20.100000000000001" customHeight="1">
      <c r="A93" s="6"/>
      <c r="B93" s="6"/>
      <c r="C93" s="6"/>
      <c r="D93" s="6"/>
    </row>
    <row r="94" spans="1:4" ht="20.100000000000001" customHeight="1">
      <c r="A94" s="6"/>
      <c r="B94" s="6"/>
      <c r="C94" s="6"/>
      <c r="D94" s="6"/>
    </row>
    <row r="95" spans="1:4" ht="20.100000000000001" customHeight="1">
      <c r="A95" s="6"/>
      <c r="B95" s="6"/>
      <c r="C95" s="6"/>
      <c r="D95" s="6"/>
    </row>
    <row r="96" spans="1:4" ht="20.100000000000001" customHeight="1">
      <c r="A96" s="6"/>
      <c r="B96" s="6"/>
      <c r="C96" s="6"/>
      <c r="D96" s="6"/>
    </row>
    <row r="97" spans="1:4" ht="20.100000000000001" customHeight="1">
      <c r="A97" s="6"/>
      <c r="B97" s="6"/>
      <c r="C97" s="6"/>
      <c r="D97" s="6"/>
    </row>
    <row r="98" spans="1:4" ht="20.100000000000001" customHeight="1">
      <c r="A98" s="6"/>
      <c r="B98" s="6"/>
      <c r="C98" s="6"/>
      <c r="D98" s="6"/>
    </row>
    <row r="99" spans="1:4" ht="20.100000000000001" customHeight="1">
      <c r="A99" s="6"/>
      <c r="B99" s="6"/>
      <c r="C99" s="6"/>
      <c r="D99" s="6"/>
    </row>
    <row r="100" spans="1:4" ht="20.100000000000001" customHeight="1">
      <c r="A100" s="6"/>
      <c r="B100" s="6"/>
      <c r="C100" s="6"/>
      <c r="D100" s="6"/>
    </row>
    <row r="101" spans="1:4" ht="20.100000000000001" customHeight="1">
      <c r="A101" s="6"/>
      <c r="B101" s="6"/>
      <c r="C101" s="6"/>
      <c r="D101" s="6"/>
    </row>
    <row r="102" spans="1:4" ht="20.100000000000001" customHeight="1">
      <c r="A102" s="6"/>
      <c r="B102" s="6"/>
      <c r="C102" s="6"/>
      <c r="D102" s="6"/>
    </row>
    <row r="103" spans="1:4" ht="20.100000000000001" customHeight="1">
      <c r="A103" s="6"/>
      <c r="B103" s="6"/>
      <c r="C103" s="6"/>
      <c r="D103" s="6"/>
    </row>
    <row r="104" spans="1:4" ht="20.100000000000001" customHeight="1">
      <c r="A104" s="6"/>
      <c r="B104" s="6"/>
      <c r="C104" s="6"/>
      <c r="D104" s="6"/>
    </row>
    <row r="105" spans="1:4" ht="20.100000000000001" customHeight="1">
      <c r="A105" s="6"/>
      <c r="B105" s="6"/>
      <c r="C105" s="6"/>
      <c r="D105" s="6"/>
    </row>
    <row r="106" spans="1:4" ht="20.100000000000001" customHeight="1">
      <c r="A106" s="6"/>
      <c r="B106" s="6"/>
      <c r="C106" s="6"/>
      <c r="D106" s="6"/>
    </row>
    <row r="107" spans="1:4" ht="20.100000000000001" customHeight="1">
      <c r="A107" s="6"/>
      <c r="B107" s="6"/>
      <c r="C107" s="6"/>
      <c r="D107" s="6"/>
    </row>
    <row r="108" spans="1:4" ht="20.100000000000001" customHeight="1">
      <c r="A108" s="6"/>
      <c r="B108" s="6"/>
      <c r="C108" s="6"/>
      <c r="D108" s="6"/>
    </row>
    <row r="109" spans="1:4" ht="20.100000000000001" customHeight="1">
      <c r="A109" s="6"/>
      <c r="B109" s="6"/>
      <c r="C109" s="6"/>
      <c r="D109" s="6"/>
    </row>
    <row r="110" spans="1:4" ht="20.100000000000001" customHeight="1">
      <c r="A110" s="6"/>
      <c r="B110" s="6"/>
      <c r="C110" s="6"/>
      <c r="D110" s="6"/>
    </row>
    <row r="111" spans="1:4" ht="20.100000000000001" customHeight="1">
      <c r="A111" s="6"/>
      <c r="B111" s="6"/>
      <c r="C111" s="6"/>
      <c r="D111" s="6"/>
    </row>
    <row r="112" spans="1:4" ht="20.100000000000001" customHeight="1">
      <c r="A112" s="6"/>
      <c r="B112" s="6"/>
      <c r="C112" s="6"/>
      <c r="D112" s="6"/>
    </row>
    <row r="113" spans="1:4" ht="20.100000000000001" customHeight="1">
      <c r="A113" s="6"/>
      <c r="B113" s="6"/>
      <c r="C113" s="6"/>
      <c r="D113" s="6"/>
    </row>
    <row r="114" spans="1:4" ht="20.100000000000001" customHeight="1">
      <c r="A114" s="6"/>
      <c r="B114" s="6"/>
      <c r="C114" s="6"/>
      <c r="D114" s="6"/>
    </row>
    <row r="115" spans="1:4" ht="20.100000000000001" customHeight="1">
      <c r="A115" s="6"/>
      <c r="B115" s="6"/>
      <c r="C115" s="6"/>
      <c r="D115" s="6"/>
    </row>
    <row r="116" spans="1:4" ht="20.100000000000001" customHeight="1">
      <c r="A116" s="6"/>
      <c r="B116" s="6"/>
      <c r="C116" s="6"/>
      <c r="D116" s="6"/>
    </row>
    <row r="117" spans="1:4" ht="20.100000000000001" customHeight="1">
      <c r="A117" s="6"/>
      <c r="B117" s="6"/>
      <c r="C117" s="6"/>
      <c r="D117" s="6"/>
    </row>
    <row r="118" spans="1:4" ht="20.100000000000001" customHeight="1">
      <c r="A118" s="6"/>
      <c r="B118" s="6"/>
      <c r="C118" s="6"/>
      <c r="D118" s="6"/>
    </row>
    <row r="119" spans="1:4" ht="20.100000000000001" customHeight="1">
      <c r="A119" s="6"/>
      <c r="B119" s="6"/>
      <c r="C119" s="6"/>
      <c r="D119" s="6"/>
    </row>
    <row r="120" spans="1:4" ht="20.100000000000001" customHeight="1">
      <c r="A120" s="6"/>
      <c r="B120" s="6"/>
      <c r="C120" s="6"/>
      <c r="D120" s="6"/>
    </row>
    <row r="121" spans="1:4" ht="20.100000000000001" customHeight="1">
      <c r="A121" s="6"/>
      <c r="B121" s="6"/>
      <c r="C121" s="6"/>
      <c r="D121" s="6"/>
    </row>
    <row r="122" spans="1:4" ht="20.100000000000001" customHeight="1">
      <c r="A122" s="6"/>
      <c r="B122" s="6"/>
      <c r="C122" s="6"/>
      <c r="D122" s="6"/>
    </row>
    <row r="123" spans="1:4" ht="20.100000000000001" customHeight="1">
      <c r="A123" s="6"/>
      <c r="B123" s="6"/>
      <c r="C123" s="6"/>
      <c r="D123" s="6"/>
    </row>
    <row r="124" spans="1:4" ht="20.100000000000001" customHeight="1">
      <c r="A124" s="6"/>
      <c r="B124" s="6"/>
      <c r="C124" s="6"/>
      <c r="D124" s="6"/>
    </row>
    <row r="125" spans="1:4" ht="20.100000000000001" customHeight="1">
      <c r="A125" s="6"/>
      <c r="B125" s="6"/>
      <c r="C125" s="6"/>
      <c r="D125" s="6"/>
    </row>
    <row r="126" spans="1:4" ht="20.100000000000001" customHeight="1">
      <c r="A126" s="6"/>
      <c r="B126" s="6"/>
      <c r="C126" s="6"/>
      <c r="D126" s="6"/>
    </row>
    <row r="127" spans="1:4" ht="20.100000000000001" customHeight="1">
      <c r="A127" s="6"/>
      <c r="B127" s="6"/>
      <c r="C127" s="6"/>
      <c r="D127" s="6"/>
    </row>
    <row r="128" spans="1:4" ht="20.100000000000001" customHeight="1">
      <c r="A128" s="6"/>
      <c r="B128" s="6"/>
      <c r="C128" s="6"/>
      <c r="D128" s="6"/>
    </row>
    <row r="129" spans="1:4" ht="20.100000000000001" customHeight="1">
      <c r="A129" s="6"/>
      <c r="B129" s="6"/>
      <c r="C129" s="6"/>
      <c r="D129" s="6"/>
    </row>
    <row r="130" spans="1:4" ht="20.100000000000001" customHeight="1">
      <c r="A130" s="6"/>
      <c r="B130" s="6"/>
      <c r="C130" s="6"/>
      <c r="D130" s="6"/>
    </row>
    <row r="131" spans="1:4" ht="20.100000000000001" customHeight="1">
      <c r="A131" s="6"/>
      <c r="B131" s="6"/>
      <c r="C131" s="6"/>
      <c r="D131" s="6"/>
    </row>
    <row r="132" spans="1:4" ht="20.100000000000001" customHeight="1">
      <c r="A132" s="6"/>
      <c r="B132" s="6"/>
      <c r="C132" s="6"/>
      <c r="D132" s="6"/>
    </row>
    <row r="133" spans="1:4" ht="20.100000000000001" customHeight="1">
      <c r="A133" s="6"/>
      <c r="B133" s="6"/>
      <c r="C133" s="6"/>
      <c r="D133" s="6"/>
    </row>
    <row r="134" spans="1:4" ht="20.100000000000001" customHeight="1">
      <c r="A134" s="6"/>
      <c r="B134" s="6"/>
      <c r="C134" s="6"/>
      <c r="D134" s="6"/>
    </row>
    <row r="135" spans="1:4" ht="20.100000000000001" customHeight="1">
      <c r="A135" s="6"/>
      <c r="B135" s="6"/>
      <c r="C135" s="6"/>
      <c r="D135" s="6"/>
    </row>
    <row r="136" spans="1:4" ht="20.100000000000001" customHeight="1">
      <c r="A136" s="6"/>
      <c r="B136" s="6"/>
      <c r="C136" s="6"/>
      <c r="D136" s="6"/>
    </row>
    <row r="137" spans="1:4" ht="20.100000000000001" customHeight="1">
      <c r="A137" s="6"/>
      <c r="B137" s="6"/>
      <c r="C137" s="6"/>
      <c r="D137" s="6"/>
    </row>
    <row r="138" spans="1:4" ht="20.100000000000001" customHeight="1">
      <c r="A138" s="6"/>
      <c r="B138" s="6"/>
      <c r="C138" s="6"/>
      <c r="D138" s="6"/>
    </row>
    <row r="139" spans="1:4" ht="20.100000000000001" customHeight="1">
      <c r="A139" s="6"/>
      <c r="B139" s="6"/>
      <c r="C139" s="6"/>
      <c r="D139" s="6"/>
    </row>
    <row r="140" spans="1:4" ht="20.100000000000001" customHeight="1">
      <c r="A140" s="6"/>
      <c r="B140" s="6"/>
      <c r="C140" s="6"/>
      <c r="D140" s="6"/>
    </row>
    <row r="141" spans="1:4" ht="20.100000000000001" customHeight="1">
      <c r="A141" s="6"/>
      <c r="B141" s="6"/>
      <c r="C141" s="6"/>
      <c r="D141" s="6"/>
    </row>
    <row r="142" spans="1:4" ht="20.100000000000001" customHeight="1">
      <c r="A142" s="6"/>
      <c r="B142" s="6"/>
      <c r="C142" s="6"/>
      <c r="D142" s="6"/>
    </row>
    <row r="143" spans="1:4" ht="20.100000000000001" customHeight="1">
      <c r="A143" s="6"/>
      <c r="B143" s="6"/>
      <c r="C143" s="6"/>
      <c r="D143" s="6"/>
    </row>
    <row r="144" spans="1:4" ht="20.100000000000001" customHeight="1">
      <c r="A144" s="6"/>
      <c r="B144" s="6"/>
      <c r="C144" s="6"/>
      <c r="D144" s="6"/>
    </row>
    <row r="145" spans="1:4" ht="20.100000000000001" customHeight="1">
      <c r="A145" s="6"/>
      <c r="B145" s="6"/>
      <c r="C145" s="6"/>
      <c r="D145" s="6"/>
    </row>
    <row r="146" spans="1:4" ht="20.100000000000001" customHeight="1">
      <c r="A146" s="6"/>
      <c r="B146" s="6"/>
      <c r="C146" s="6"/>
      <c r="D146" s="6"/>
    </row>
    <row r="147" spans="1:4" ht="20.100000000000001" customHeight="1">
      <c r="A147" s="6"/>
      <c r="B147" s="6"/>
      <c r="C147" s="6"/>
      <c r="D147" s="6"/>
    </row>
    <row r="148" spans="1:4" ht="20.100000000000001" customHeight="1">
      <c r="A148" s="6"/>
      <c r="B148" s="6"/>
      <c r="C148" s="6"/>
      <c r="D148" s="6"/>
    </row>
    <row r="149" spans="1:4" ht="20.100000000000001" customHeight="1">
      <c r="A149" s="6"/>
      <c r="B149" s="6"/>
      <c r="C149" s="6"/>
      <c r="D149" s="6"/>
    </row>
    <row r="150" spans="1:4" ht="20.100000000000001" customHeight="1">
      <c r="A150" s="6"/>
      <c r="B150" s="6"/>
      <c r="C150" s="6"/>
      <c r="D150" s="6"/>
    </row>
    <row r="151" spans="1:4" ht="20.100000000000001" customHeight="1">
      <c r="A151" s="6"/>
      <c r="B151" s="6"/>
      <c r="C151" s="6"/>
      <c r="D151" s="6"/>
    </row>
    <row r="152" spans="1:4" ht="20.100000000000001" customHeight="1">
      <c r="A152" s="6"/>
      <c r="B152" s="6"/>
      <c r="C152" s="6"/>
      <c r="D152" s="6"/>
    </row>
    <row r="153" spans="1:4" ht="20.100000000000001" customHeight="1">
      <c r="A153" s="6"/>
      <c r="B153" s="6"/>
      <c r="C153" s="6"/>
      <c r="D153" s="6"/>
    </row>
    <row r="154" spans="1:4" ht="20.100000000000001" customHeight="1">
      <c r="A154" s="6"/>
      <c r="B154" s="6"/>
      <c r="C154" s="6"/>
      <c r="D154" s="6"/>
    </row>
    <row r="155" spans="1:4" ht="20.100000000000001" customHeight="1">
      <c r="A155" s="6"/>
      <c r="B155" s="6"/>
      <c r="C155" s="6"/>
      <c r="D155" s="6"/>
    </row>
    <row r="156" spans="1:4" ht="20.100000000000001" customHeight="1">
      <c r="A156" s="6"/>
      <c r="B156" s="6"/>
      <c r="C156" s="6"/>
      <c r="D156" s="6"/>
    </row>
    <row r="157" spans="1:4" ht="20.100000000000001" customHeight="1">
      <c r="A157" s="6"/>
      <c r="B157" s="6"/>
      <c r="C157" s="6"/>
      <c r="D157" s="6"/>
    </row>
    <row r="158" spans="1:4" ht="20.100000000000001" customHeight="1">
      <c r="A158" s="6"/>
      <c r="B158" s="6"/>
      <c r="C158" s="6"/>
      <c r="D158" s="6"/>
    </row>
    <row r="159" spans="1:4" ht="20.100000000000001" customHeight="1">
      <c r="A159" s="6"/>
      <c r="B159" s="6"/>
      <c r="C159" s="6"/>
      <c r="D159" s="6"/>
    </row>
    <row r="160" spans="1:4" ht="20.100000000000001" customHeight="1">
      <c r="A160" s="6"/>
      <c r="B160" s="6"/>
      <c r="C160" s="6"/>
      <c r="D160" s="6"/>
    </row>
    <row r="161" spans="1:4" ht="20.100000000000001" customHeight="1">
      <c r="A161" s="6"/>
      <c r="B161" s="6"/>
      <c r="C161" s="6"/>
      <c r="D161" s="6"/>
    </row>
    <row r="162" spans="1:4" ht="20.100000000000001" customHeight="1">
      <c r="A162" s="6"/>
      <c r="B162" s="6"/>
      <c r="C162" s="6"/>
      <c r="D162" s="6"/>
    </row>
    <row r="163" spans="1:4" ht="20.100000000000001" customHeight="1">
      <c r="A163" s="6"/>
      <c r="B163" s="6"/>
      <c r="C163" s="6"/>
      <c r="D163" s="6"/>
    </row>
    <row r="164" spans="1:4" ht="20.100000000000001" customHeight="1">
      <c r="A164" s="6"/>
      <c r="B164" s="6"/>
      <c r="C164" s="6"/>
      <c r="D164" s="6"/>
    </row>
    <row r="165" spans="1:4" ht="20.100000000000001" customHeight="1">
      <c r="A165" s="6"/>
      <c r="B165" s="6"/>
      <c r="C165" s="6"/>
      <c r="D165" s="6"/>
    </row>
    <row r="166" spans="1:4" ht="20.100000000000001" customHeight="1">
      <c r="A166" s="6"/>
      <c r="B166" s="6"/>
      <c r="C166" s="6"/>
      <c r="D166" s="6"/>
    </row>
    <row r="167" spans="1:4" ht="20.100000000000001" customHeight="1">
      <c r="A167" s="6"/>
      <c r="B167" s="6"/>
      <c r="C167" s="6"/>
      <c r="D167" s="6"/>
    </row>
    <row r="168" spans="1:4" ht="20.100000000000001" customHeight="1">
      <c r="A168" s="6"/>
      <c r="B168" s="6"/>
      <c r="C168" s="6"/>
      <c r="D168" s="6"/>
    </row>
    <row r="169" spans="1:4" ht="20.100000000000001" customHeight="1">
      <c r="A169" s="6"/>
      <c r="B169" s="6"/>
      <c r="C169" s="6"/>
      <c r="D169" s="6"/>
    </row>
    <row r="170" spans="1:4" ht="20.100000000000001" customHeight="1">
      <c r="A170" s="6"/>
      <c r="B170" s="6"/>
      <c r="C170" s="6"/>
      <c r="D170" s="6"/>
    </row>
    <row r="171" spans="1:4" ht="20.100000000000001" customHeight="1">
      <c r="A171" s="6"/>
      <c r="B171" s="6"/>
      <c r="C171" s="6"/>
      <c r="D171" s="6"/>
    </row>
    <row r="172" spans="1:4" ht="20.100000000000001" customHeight="1">
      <c r="A172" s="6"/>
      <c r="B172" s="6"/>
      <c r="C172" s="6"/>
      <c r="D172" s="6"/>
    </row>
    <row r="173" spans="1:4" ht="20.100000000000001" customHeight="1">
      <c r="A173" s="6"/>
      <c r="B173" s="6"/>
      <c r="C173" s="6"/>
      <c r="D173" s="6"/>
    </row>
    <row r="174" spans="1:4" ht="20.100000000000001" customHeight="1">
      <c r="A174" s="6"/>
      <c r="B174" s="6"/>
      <c r="C174" s="6"/>
      <c r="D174" s="6"/>
    </row>
    <row r="175" spans="1:4" ht="20.100000000000001" customHeight="1">
      <c r="A175" s="6"/>
      <c r="B175" s="6"/>
      <c r="C175" s="6"/>
      <c r="D175" s="6"/>
    </row>
    <row r="176" spans="1:4" ht="20.100000000000001" customHeight="1">
      <c r="A176" s="6"/>
      <c r="B176" s="6"/>
      <c r="C176" s="6"/>
      <c r="D176" s="6"/>
    </row>
    <row r="177" spans="1:4" ht="20.100000000000001" customHeight="1">
      <c r="A177" s="6"/>
      <c r="B177" s="6"/>
      <c r="C177" s="6"/>
      <c r="D177" s="6"/>
    </row>
    <row r="178" spans="1:4" ht="20.100000000000001" customHeight="1">
      <c r="A178" s="6"/>
      <c r="B178" s="6"/>
      <c r="C178" s="6"/>
      <c r="D178" s="6"/>
    </row>
    <row r="179" spans="1:4" ht="20.100000000000001" customHeight="1">
      <c r="A179" s="6"/>
      <c r="B179" s="6"/>
      <c r="C179" s="6"/>
      <c r="D179" s="6"/>
    </row>
    <row r="180" spans="1:4" ht="20.100000000000001" customHeight="1">
      <c r="A180" s="6"/>
      <c r="B180" s="6"/>
      <c r="C180" s="6"/>
      <c r="D180" s="6"/>
    </row>
    <row r="181" spans="1:4" ht="20.100000000000001" customHeight="1">
      <c r="A181" s="6"/>
      <c r="B181" s="6"/>
      <c r="C181" s="6"/>
      <c r="D181" s="6"/>
    </row>
    <row r="182" spans="1:4" ht="20.100000000000001" customHeight="1">
      <c r="A182" s="6"/>
      <c r="B182" s="6"/>
      <c r="C182" s="6"/>
      <c r="D182" s="6"/>
    </row>
    <row r="183" spans="1:4" ht="20.100000000000001" customHeight="1">
      <c r="A183" s="6"/>
      <c r="B183" s="6"/>
      <c r="C183" s="6"/>
      <c r="D183" s="6"/>
    </row>
    <row r="184" spans="1:4" ht="20.100000000000001" customHeight="1">
      <c r="A184" s="6"/>
      <c r="B184" s="6"/>
      <c r="C184" s="6"/>
      <c r="D184" s="6"/>
    </row>
    <row r="185" spans="1:4" ht="20.100000000000001" customHeight="1">
      <c r="A185" s="6"/>
      <c r="B185" s="6"/>
      <c r="C185" s="6"/>
      <c r="D185" s="6"/>
    </row>
    <row r="186" spans="1:4" ht="20.100000000000001" customHeight="1">
      <c r="A186" s="6"/>
      <c r="B186" s="6"/>
      <c r="C186" s="6"/>
      <c r="D186" s="6"/>
    </row>
    <row r="187" spans="1:4" ht="20.100000000000001" customHeight="1">
      <c r="A187" s="6"/>
      <c r="B187" s="6"/>
      <c r="C187" s="6"/>
      <c r="D187" s="6"/>
    </row>
    <row r="188" spans="1:4" ht="20.100000000000001" customHeight="1">
      <c r="A188" s="6"/>
      <c r="B188" s="6"/>
      <c r="C188" s="6"/>
      <c r="D188" s="6"/>
    </row>
    <row r="189" spans="1:4" ht="20.100000000000001" customHeight="1">
      <c r="A189" s="6"/>
      <c r="B189" s="6"/>
      <c r="C189" s="6"/>
      <c r="D189" s="6"/>
    </row>
    <row r="190" spans="1:4" ht="20.100000000000001" customHeight="1">
      <c r="A190" s="6"/>
      <c r="B190" s="6"/>
      <c r="C190" s="6"/>
      <c r="D190" s="6"/>
    </row>
    <row r="191" spans="1:4" ht="20.100000000000001" customHeight="1">
      <c r="A191" s="6"/>
      <c r="B191" s="6"/>
      <c r="C191" s="6"/>
      <c r="D191" s="6"/>
    </row>
    <row r="192" spans="1:4" ht="20.100000000000001" customHeight="1">
      <c r="A192" s="6"/>
      <c r="B192" s="6"/>
      <c r="C192" s="6"/>
      <c r="D192" s="6"/>
    </row>
    <row r="193" spans="1:4" ht="20.100000000000001" customHeight="1">
      <c r="A193" s="6"/>
      <c r="B193" s="6"/>
      <c r="C193" s="6"/>
      <c r="D193" s="6"/>
    </row>
    <row r="194" spans="1:4" ht="20.100000000000001" customHeight="1">
      <c r="A194" s="6"/>
      <c r="B194" s="6"/>
      <c r="C194" s="6"/>
      <c r="D194" s="6"/>
    </row>
    <row r="195" spans="1:4" ht="20.100000000000001" customHeight="1">
      <c r="A195" s="6"/>
      <c r="B195" s="6"/>
      <c r="C195" s="6"/>
      <c r="D195" s="6"/>
    </row>
    <row r="196" spans="1:4" ht="20.100000000000001" customHeight="1">
      <c r="A196" s="6"/>
      <c r="B196" s="6"/>
      <c r="C196" s="6"/>
      <c r="D196" s="6"/>
    </row>
    <row r="197" spans="1:4" ht="20.100000000000001" customHeight="1">
      <c r="A197" s="6"/>
      <c r="B197" s="6"/>
      <c r="C197" s="6"/>
      <c r="D197" s="6"/>
    </row>
    <row r="198" spans="1:4" ht="20.100000000000001" customHeight="1">
      <c r="A198" s="6"/>
      <c r="B198" s="6"/>
      <c r="C198" s="6"/>
      <c r="D198" s="6"/>
    </row>
    <row r="199" spans="1:4" ht="20.100000000000001" customHeight="1">
      <c r="A199" s="6"/>
      <c r="B199" s="6"/>
      <c r="C199" s="6"/>
      <c r="D199" s="6"/>
    </row>
    <row r="200" spans="1:4" ht="20.100000000000001" customHeight="1">
      <c r="A200" s="6"/>
      <c r="B200" s="6"/>
      <c r="C200" s="6"/>
      <c r="D200" s="6"/>
    </row>
    <row r="201" spans="1:4" ht="20.100000000000001" customHeight="1">
      <c r="A201" s="6"/>
      <c r="B201" s="6"/>
      <c r="C201" s="6"/>
      <c r="D201" s="6"/>
    </row>
    <row r="202" spans="1:4" ht="20.100000000000001" customHeight="1">
      <c r="A202" s="6"/>
      <c r="B202" s="6"/>
      <c r="C202" s="6"/>
      <c r="D202" s="6"/>
    </row>
    <row r="203" spans="1:4" ht="20.100000000000001" customHeight="1">
      <c r="A203" s="6"/>
      <c r="B203" s="6"/>
      <c r="C203" s="6"/>
      <c r="D203" s="6"/>
    </row>
    <row r="204" spans="1:4" ht="20.100000000000001" customHeight="1">
      <c r="A204" s="6"/>
      <c r="B204" s="6"/>
      <c r="C204" s="6"/>
      <c r="D204" s="6"/>
    </row>
    <row r="205" spans="1:4" ht="20.100000000000001" customHeight="1">
      <c r="A205" s="6"/>
      <c r="B205" s="6"/>
      <c r="C205" s="6"/>
      <c r="D205" s="6"/>
    </row>
    <row r="206" spans="1:4" ht="20.100000000000001" customHeight="1">
      <c r="A206" s="6"/>
      <c r="B206" s="6"/>
      <c r="C206" s="6"/>
      <c r="D206" s="6"/>
    </row>
    <row r="207" spans="1:4" ht="20.100000000000001" customHeight="1">
      <c r="A207" s="6"/>
      <c r="B207" s="6"/>
      <c r="C207" s="6"/>
      <c r="D207" s="6"/>
    </row>
    <row r="208" spans="1:4" ht="20.100000000000001" customHeight="1">
      <c r="A208" s="6"/>
      <c r="B208" s="6"/>
      <c r="C208" s="6"/>
      <c r="D208" s="6"/>
    </row>
    <row r="209" spans="1:4" ht="20.100000000000001" customHeight="1">
      <c r="A209" s="6"/>
      <c r="B209" s="6"/>
      <c r="C209" s="6"/>
      <c r="D209" s="6"/>
    </row>
    <row r="210" spans="1:4" ht="20.100000000000001" customHeight="1">
      <c r="A210" s="6"/>
      <c r="B210" s="6"/>
      <c r="C210" s="6"/>
      <c r="D210" s="6"/>
    </row>
    <row r="211" spans="1:4" ht="20.100000000000001" customHeight="1">
      <c r="A211" s="6"/>
      <c r="B211" s="6"/>
      <c r="C211" s="6"/>
      <c r="D211" s="6"/>
    </row>
    <row r="212" spans="1:4" ht="20.100000000000001" customHeight="1">
      <c r="A212" s="6"/>
      <c r="B212" s="6"/>
      <c r="C212" s="6"/>
      <c r="D212" s="6"/>
    </row>
    <row r="213" spans="1:4" ht="20.100000000000001" customHeight="1">
      <c r="A213" s="6"/>
      <c r="B213" s="6"/>
      <c r="C213" s="6"/>
      <c r="D213" s="6"/>
    </row>
    <row r="214" spans="1:4" ht="20.100000000000001" customHeight="1">
      <c r="A214" s="6"/>
      <c r="B214" s="6"/>
      <c r="C214" s="6"/>
      <c r="D214" s="6"/>
    </row>
    <row r="215" spans="1:4" ht="20.100000000000001" customHeight="1">
      <c r="A215" s="6"/>
      <c r="B215" s="6"/>
      <c r="C215" s="6"/>
      <c r="D215" s="6"/>
    </row>
    <row r="216" spans="1:4" ht="20.100000000000001" customHeight="1">
      <c r="A216" s="6"/>
      <c r="B216" s="6"/>
      <c r="C216" s="6"/>
      <c r="D216" s="6"/>
    </row>
    <row r="217" spans="1:4" ht="20.100000000000001" customHeight="1">
      <c r="A217" s="6"/>
      <c r="B217" s="6"/>
      <c r="C217" s="6"/>
      <c r="D217" s="6"/>
    </row>
    <row r="218" spans="1:4" ht="20.100000000000001" customHeight="1">
      <c r="A218" s="6"/>
      <c r="B218" s="6"/>
      <c r="C218" s="6"/>
      <c r="D218" s="6"/>
    </row>
    <row r="219" spans="1:4" ht="20.100000000000001" customHeight="1">
      <c r="A219" s="6"/>
      <c r="B219" s="6"/>
      <c r="C219" s="6"/>
      <c r="D219" s="6"/>
    </row>
    <row r="220" spans="1:4" ht="20.100000000000001" customHeight="1">
      <c r="A220" s="6"/>
      <c r="B220" s="6"/>
      <c r="C220" s="6"/>
      <c r="D220" s="6"/>
    </row>
    <row r="221" spans="1:4" ht="20.100000000000001" customHeight="1">
      <c r="A221" s="6"/>
      <c r="B221" s="6"/>
      <c r="C221" s="6"/>
      <c r="D221" s="6"/>
    </row>
    <row r="222" spans="1:4" ht="20.100000000000001" customHeight="1">
      <c r="A222" s="6"/>
      <c r="B222" s="6"/>
      <c r="C222" s="6"/>
      <c r="D222" s="6"/>
    </row>
    <row r="223" spans="1:4" ht="20.100000000000001" customHeight="1">
      <c r="A223" s="6"/>
      <c r="B223" s="6"/>
      <c r="C223" s="6"/>
      <c r="D223" s="6"/>
    </row>
    <row r="224" spans="1:4" ht="20.100000000000001" customHeight="1">
      <c r="A224" s="6"/>
      <c r="B224" s="6"/>
      <c r="C224" s="6"/>
      <c r="D224" s="6"/>
    </row>
    <row r="225" spans="1:4" ht="20.100000000000001" customHeight="1">
      <c r="A225" s="6"/>
      <c r="B225" s="6"/>
      <c r="C225" s="6"/>
      <c r="D225" s="6"/>
    </row>
    <row r="226" spans="1:4" ht="20.100000000000001" customHeight="1">
      <c r="A226" s="6"/>
      <c r="B226" s="6"/>
      <c r="C226" s="6"/>
      <c r="D226" s="6"/>
    </row>
    <row r="227" spans="1:4" ht="20.100000000000001" customHeight="1">
      <c r="A227" s="6"/>
      <c r="B227" s="6"/>
      <c r="C227" s="6"/>
      <c r="D227" s="6"/>
    </row>
    <row r="228" spans="1:4" ht="20.100000000000001" customHeight="1">
      <c r="A228" s="6"/>
      <c r="B228" s="6"/>
      <c r="C228" s="6"/>
      <c r="D228" s="6"/>
    </row>
    <row r="229" spans="1:4" ht="20.100000000000001" customHeight="1">
      <c r="A229" s="6"/>
      <c r="B229" s="6"/>
      <c r="C229" s="6"/>
      <c r="D229" s="6"/>
    </row>
    <row r="230" spans="1:4" ht="20.100000000000001" customHeight="1">
      <c r="A230" s="6"/>
      <c r="B230" s="6"/>
      <c r="C230" s="6"/>
      <c r="D230" s="6"/>
    </row>
    <row r="231" spans="1:4" ht="20.100000000000001" customHeight="1">
      <c r="A231" s="6"/>
      <c r="B231" s="6"/>
      <c r="C231" s="6"/>
      <c r="D231" s="6"/>
    </row>
    <row r="232" spans="1:4" ht="20.100000000000001" customHeight="1">
      <c r="A232" s="6"/>
      <c r="B232" s="6"/>
      <c r="C232" s="6"/>
      <c r="D232" s="6"/>
    </row>
    <row r="233" spans="1:4" ht="20.100000000000001" customHeight="1">
      <c r="A233" s="6"/>
      <c r="B233" s="6"/>
      <c r="C233" s="6"/>
      <c r="D233" s="6"/>
    </row>
    <row r="234" spans="1:4" ht="20.100000000000001" customHeight="1">
      <c r="A234" s="6"/>
      <c r="B234" s="6"/>
      <c r="C234" s="6"/>
      <c r="D234" s="6"/>
    </row>
    <row r="235" spans="1:4" ht="20.100000000000001" customHeight="1">
      <c r="A235" s="6"/>
      <c r="B235" s="6"/>
      <c r="C235" s="6"/>
      <c r="D235" s="6"/>
    </row>
    <row r="236" spans="1:4" ht="20.100000000000001" customHeight="1">
      <c r="A236" s="6"/>
      <c r="B236" s="6"/>
      <c r="C236" s="6"/>
      <c r="D236" s="6"/>
    </row>
    <row r="237" spans="1:4" ht="20.100000000000001" customHeight="1">
      <c r="A237" s="6"/>
      <c r="B237" s="6"/>
      <c r="C237" s="6"/>
      <c r="D237" s="6"/>
    </row>
    <row r="238" spans="1:4" ht="20.100000000000001" customHeight="1">
      <c r="A238" s="6"/>
      <c r="B238" s="6"/>
      <c r="C238" s="6"/>
      <c r="D238" s="6"/>
    </row>
    <row r="239" spans="1:4" ht="20.100000000000001" customHeight="1">
      <c r="A239" s="6"/>
      <c r="B239" s="6"/>
      <c r="C239" s="6"/>
      <c r="D239" s="6"/>
    </row>
    <row r="240" spans="1:4" ht="20.100000000000001" customHeight="1">
      <c r="A240" s="6"/>
      <c r="B240" s="6"/>
      <c r="C240" s="6"/>
      <c r="D240" s="6"/>
    </row>
    <row r="241" spans="1:4" ht="20.100000000000001" customHeight="1">
      <c r="A241" s="6"/>
      <c r="B241" s="6"/>
      <c r="C241" s="6"/>
      <c r="D241" s="6"/>
    </row>
    <row r="242" spans="1:4" ht="20.100000000000001" customHeight="1">
      <c r="A242" s="6"/>
      <c r="B242" s="6"/>
      <c r="C242" s="6"/>
      <c r="D242" s="6"/>
    </row>
    <row r="243" spans="1:4" ht="20.100000000000001" customHeight="1">
      <c r="A243" s="6"/>
      <c r="B243" s="6"/>
      <c r="C243" s="6"/>
      <c r="D243" s="6"/>
    </row>
    <row r="244" spans="1:4" ht="20.100000000000001" customHeight="1">
      <c r="A244" s="6"/>
      <c r="B244" s="6"/>
      <c r="C244" s="6"/>
      <c r="D244" s="6"/>
    </row>
    <row r="245" spans="1:4" ht="20.100000000000001" customHeight="1">
      <c r="A245" s="6"/>
      <c r="B245" s="6"/>
      <c r="C245" s="6"/>
      <c r="D245" s="6"/>
    </row>
    <row r="246" spans="1:4" ht="20.100000000000001" customHeight="1">
      <c r="A246" s="6"/>
      <c r="B246" s="6"/>
      <c r="C246" s="6"/>
      <c r="D246" s="6"/>
    </row>
    <row r="247" spans="1:4" ht="20.100000000000001" customHeight="1">
      <c r="A247" s="6"/>
      <c r="B247" s="6"/>
      <c r="C247" s="6"/>
      <c r="D247" s="6"/>
    </row>
    <row r="248" spans="1:4" ht="20.100000000000001" customHeight="1">
      <c r="A248" s="6"/>
      <c r="B248" s="6"/>
      <c r="C248" s="6"/>
      <c r="D248" s="6"/>
    </row>
    <row r="249" spans="1:4" ht="20.100000000000001" customHeight="1">
      <c r="A249" s="6"/>
      <c r="B249" s="6"/>
      <c r="C249" s="6"/>
      <c r="D249" s="6"/>
    </row>
    <row r="250" spans="1:4" ht="20.100000000000001" customHeight="1">
      <c r="A250" s="6"/>
      <c r="B250" s="6"/>
      <c r="C250" s="6"/>
      <c r="D250" s="6"/>
    </row>
    <row r="251" spans="1:4" ht="20.100000000000001" customHeight="1">
      <c r="A251" s="6"/>
      <c r="B251" s="6"/>
      <c r="C251" s="6"/>
      <c r="D251" s="6"/>
    </row>
    <row r="252" spans="1:4" ht="20.100000000000001" customHeight="1">
      <c r="A252" s="6"/>
      <c r="B252" s="6"/>
      <c r="C252" s="6"/>
      <c r="D252" s="6"/>
    </row>
    <row r="253" spans="1:4" ht="20.100000000000001" customHeight="1">
      <c r="A253" s="6"/>
      <c r="B253" s="6"/>
      <c r="C253" s="6"/>
      <c r="D253" s="6"/>
    </row>
    <row r="254" spans="1:4" ht="20.100000000000001" customHeight="1">
      <c r="A254" s="6"/>
      <c r="B254" s="6"/>
      <c r="C254" s="6"/>
      <c r="D254" s="6"/>
    </row>
    <row r="255" spans="1:4" ht="20.100000000000001" customHeight="1">
      <c r="A255" s="6"/>
      <c r="B255" s="6"/>
      <c r="C255" s="6"/>
      <c r="D255" s="6"/>
    </row>
    <row r="256" spans="1:4" ht="20.100000000000001" customHeight="1">
      <c r="A256" s="6"/>
      <c r="B256" s="6"/>
      <c r="C256" s="6"/>
      <c r="D256" s="6"/>
    </row>
    <row r="257" spans="1:4" ht="20.100000000000001" customHeight="1">
      <c r="A257" s="6"/>
      <c r="B257" s="6"/>
      <c r="C257" s="6"/>
      <c r="D257" s="6"/>
    </row>
    <row r="258" spans="1:4" ht="20.100000000000001" customHeight="1">
      <c r="A258" s="6"/>
      <c r="B258" s="6"/>
      <c r="C258" s="6"/>
      <c r="D258" s="6"/>
    </row>
    <row r="259" spans="1:4" ht="20.100000000000001" customHeight="1">
      <c r="A259" s="6"/>
      <c r="B259" s="6"/>
      <c r="C259" s="6"/>
      <c r="D259" s="6"/>
    </row>
    <row r="260" spans="1:4" ht="20.100000000000001" customHeight="1">
      <c r="A260" s="6"/>
      <c r="B260" s="6"/>
      <c r="C260" s="6"/>
      <c r="D260" s="6"/>
    </row>
    <row r="261" spans="1:4" ht="20.100000000000001" customHeight="1">
      <c r="A261" s="6"/>
      <c r="B261" s="6"/>
      <c r="C261" s="6"/>
      <c r="D261" s="6"/>
    </row>
    <row r="262" spans="1:4" ht="20.100000000000001" customHeight="1">
      <c r="A262" s="6"/>
      <c r="B262" s="6"/>
      <c r="C262" s="6"/>
      <c r="D262" s="6"/>
    </row>
    <row r="263" spans="1:4" ht="20.100000000000001" customHeight="1">
      <c r="A263" s="6"/>
      <c r="B263" s="6"/>
      <c r="C263" s="6"/>
      <c r="D263" s="6"/>
    </row>
    <row r="264" spans="1:4" ht="20.100000000000001" customHeight="1">
      <c r="A264" s="6"/>
      <c r="B264" s="6"/>
      <c r="C264" s="6"/>
      <c r="D264" s="6"/>
    </row>
    <row r="265" spans="1:4" ht="20.100000000000001" customHeight="1">
      <c r="A265" s="6"/>
      <c r="B265" s="6"/>
      <c r="C265" s="6"/>
      <c r="D265" s="6"/>
    </row>
    <row r="266" spans="1:4" ht="20.100000000000001" customHeight="1">
      <c r="A266" s="6"/>
      <c r="B266" s="6"/>
      <c r="C266" s="6"/>
      <c r="D266" s="6"/>
    </row>
    <row r="267" spans="1:4" ht="20.100000000000001" customHeight="1">
      <c r="A267" s="6"/>
      <c r="B267" s="6"/>
      <c r="C267" s="6"/>
      <c r="D267" s="6"/>
    </row>
    <row r="268" spans="1:4" ht="20.100000000000001" customHeight="1">
      <c r="A268" s="6"/>
      <c r="B268" s="6"/>
      <c r="C268" s="6"/>
      <c r="D268" s="6"/>
    </row>
    <row r="269" spans="1:4" ht="20.100000000000001" customHeight="1">
      <c r="A269" s="6"/>
      <c r="B269" s="6"/>
      <c r="C269" s="6"/>
      <c r="D269" s="6"/>
    </row>
    <row r="270" spans="1:4" ht="20.100000000000001" customHeight="1">
      <c r="A270" s="6"/>
      <c r="B270" s="6"/>
      <c r="C270" s="6"/>
      <c r="D270" s="6"/>
    </row>
    <row r="271" spans="1:4" ht="20.100000000000001" customHeight="1">
      <c r="A271" s="6"/>
      <c r="B271" s="6"/>
      <c r="C271" s="6"/>
      <c r="D271" s="6"/>
    </row>
    <row r="272" spans="1:4" ht="20.100000000000001" customHeight="1">
      <c r="A272" s="6"/>
      <c r="B272" s="6"/>
      <c r="C272" s="6"/>
      <c r="D272" s="6"/>
    </row>
    <row r="273" spans="1:4" ht="20.100000000000001" customHeight="1">
      <c r="A273" s="6"/>
      <c r="B273" s="6"/>
      <c r="C273" s="6"/>
      <c r="D273" s="6"/>
    </row>
    <row r="274" spans="1:4" ht="20.100000000000001" customHeight="1">
      <c r="A274" s="6"/>
      <c r="B274" s="6"/>
      <c r="C274" s="6"/>
      <c r="D274" s="6"/>
    </row>
    <row r="275" spans="1:4" ht="20.100000000000001" customHeight="1">
      <c r="A275" s="6"/>
      <c r="B275" s="6"/>
      <c r="C275" s="6"/>
      <c r="D275" s="6"/>
    </row>
    <row r="276" spans="1:4" ht="20.100000000000001" customHeight="1">
      <c r="A276" s="6"/>
      <c r="B276" s="6"/>
      <c r="C276" s="6"/>
      <c r="D276" s="6"/>
    </row>
    <row r="277" spans="1:4" ht="20.100000000000001" customHeight="1">
      <c r="A277" s="6"/>
      <c r="B277" s="6"/>
      <c r="C277" s="6"/>
      <c r="D277" s="6"/>
    </row>
    <row r="278" spans="1:4" ht="20.100000000000001" customHeight="1">
      <c r="A278" s="6"/>
      <c r="B278" s="6"/>
      <c r="C278" s="6"/>
      <c r="D278" s="6"/>
    </row>
    <row r="279" spans="1:4" ht="20.100000000000001" customHeight="1">
      <c r="A279" s="6"/>
      <c r="B279" s="6"/>
      <c r="C279" s="6"/>
      <c r="D279" s="6"/>
    </row>
    <row r="280" spans="1:4" ht="20.100000000000001" customHeight="1">
      <c r="A280" s="6"/>
      <c r="B280" s="6"/>
      <c r="C280" s="6"/>
      <c r="D280" s="6"/>
    </row>
    <row r="281" spans="1:4" ht="20.100000000000001" customHeight="1">
      <c r="A281" s="6"/>
      <c r="B281" s="6"/>
      <c r="C281" s="6"/>
      <c r="D281" s="6"/>
    </row>
    <row r="282" spans="1:4" ht="20.100000000000001" customHeight="1">
      <c r="A282" s="6"/>
      <c r="B282" s="6"/>
      <c r="C282" s="6"/>
      <c r="D282" s="6"/>
    </row>
    <row r="283" spans="1:4" ht="20.100000000000001" customHeight="1">
      <c r="A283" s="6"/>
      <c r="B283" s="6"/>
      <c r="C283" s="6"/>
      <c r="D283" s="6"/>
    </row>
    <row r="284" spans="1:4" ht="20.100000000000001" customHeight="1">
      <c r="A284" s="6"/>
      <c r="B284" s="6"/>
      <c r="C284" s="6"/>
      <c r="D284" s="6"/>
    </row>
    <row r="285" spans="1:4" ht="20.100000000000001" customHeight="1">
      <c r="A285" s="6"/>
      <c r="B285" s="6"/>
      <c r="C285" s="6"/>
      <c r="D285" s="6"/>
    </row>
    <row r="286" spans="1:4" ht="20.100000000000001" customHeight="1">
      <c r="A286" s="6"/>
      <c r="B286" s="6"/>
      <c r="C286" s="6"/>
      <c r="D286" s="6"/>
    </row>
    <row r="287" spans="1:4" ht="20.100000000000001" customHeight="1">
      <c r="A287" s="6"/>
      <c r="B287" s="6"/>
      <c r="C287" s="6"/>
      <c r="D287" s="6"/>
    </row>
    <row r="288" spans="1:4" ht="20.100000000000001" customHeight="1">
      <c r="A288" s="6"/>
      <c r="B288" s="6"/>
      <c r="C288" s="6"/>
      <c r="D288" s="6"/>
    </row>
    <row r="289" spans="1:4" ht="20.100000000000001" customHeight="1">
      <c r="A289" s="6"/>
      <c r="B289" s="6"/>
      <c r="C289" s="6"/>
      <c r="D289" s="6"/>
    </row>
    <row r="290" spans="1:4" ht="20.100000000000001" customHeight="1">
      <c r="A290" s="6"/>
      <c r="B290" s="6"/>
      <c r="C290" s="6"/>
      <c r="D290" s="6"/>
    </row>
    <row r="291" spans="1:4" ht="20.100000000000001" customHeight="1">
      <c r="A291" s="6"/>
      <c r="B291" s="6"/>
      <c r="C291" s="6"/>
      <c r="D291" s="6"/>
    </row>
    <row r="292" spans="1:4" ht="20.100000000000001" customHeight="1">
      <c r="A292" s="6"/>
      <c r="B292" s="6"/>
      <c r="C292" s="6"/>
      <c r="D292" s="6"/>
    </row>
    <row r="293" spans="1:4" ht="20.100000000000001" customHeight="1">
      <c r="A293" s="6"/>
      <c r="B293" s="6"/>
      <c r="C293" s="6"/>
      <c r="D293" s="6"/>
    </row>
    <row r="294" spans="1:4" ht="20.100000000000001" customHeight="1">
      <c r="A294" s="6"/>
      <c r="B294" s="6"/>
      <c r="C294" s="6"/>
      <c r="D294" s="6"/>
    </row>
    <row r="295" spans="1:4" ht="20.100000000000001" customHeight="1">
      <c r="A295" s="6"/>
      <c r="B295" s="6"/>
      <c r="C295" s="6"/>
      <c r="D295" s="6"/>
    </row>
    <row r="296" spans="1:4" ht="20.100000000000001" customHeight="1">
      <c r="A296" s="6"/>
      <c r="B296" s="6"/>
      <c r="C296" s="6"/>
      <c r="D296" s="6"/>
    </row>
    <row r="297" spans="1:4" ht="20.100000000000001" customHeight="1">
      <c r="A297" s="6"/>
      <c r="B297" s="6"/>
      <c r="C297" s="6"/>
      <c r="D297" s="6"/>
    </row>
    <row r="298" spans="1:4" ht="20.100000000000001" customHeight="1">
      <c r="A298" s="6"/>
      <c r="B298" s="6"/>
      <c r="C298" s="6"/>
      <c r="D298" s="6"/>
    </row>
    <row r="299" spans="1:4" ht="20.100000000000001" customHeight="1">
      <c r="A299" s="6"/>
      <c r="B299" s="6"/>
      <c r="C299" s="6"/>
      <c r="D299" s="6"/>
    </row>
    <row r="300" spans="1:4" ht="20.100000000000001" customHeight="1">
      <c r="A300" s="6"/>
      <c r="B300" s="6"/>
      <c r="C300" s="6"/>
      <c r="D300" s="6"/>
    </row>
    <row r="301" spans="1:4" ht="20.100000000000001" customHeight="1">
      <c r="A301" s="6"/>
      <c r="B301" s="6"/>
      <c r="C301" s="6"/>
      <c r="D301" s="6"/>
    </row>
    <row r="302" spans="1:4" ht="20.100000000000001" customHeight="1">
      <c r="A302" s="6"/>
      <c r="B302" s="6"/>
      <c r="C302" s="6"/>
      <c r="D302" s="6"/>
    </row>
    <row r="303" spans="1:4" ht="20.100000000000001" customHeight="1">
      <c r="A303" s="6"/>
      <c r="B303" s="6"/>
      <c r="C303" s="6"/>
      <c r="D303" s="6"/>
    </row>
    <row r="304" spans="1:4" ht="20.100000000000001" customHeight="1">
      <c r="A304" s="6"/>
      <c r="B304" s="6"/>
      <c r="C304" s="6"/>
      <c r="D304" s="6"/>
    </row>
    <row r="305" spans="1:4" ht="20.100000000000001" customHeight="1">
      <c r="A305" s="6"/>
      <c r="B305" s="6"/>
      <c r="C305" s="6"/>
      <c r="D305" s="6"/>
    </row>
    <row r="306" spans="1:4" ht="20.100000000000001" customHeight="1">
      <c r="A306" s="6"/>
      <c r="B306" s="6"/>
      <c r="C306" s="6"/>
      <c r="D306" s="6"/>
    </row>
    <row r="307" spans="1:4" ht="20.100000000000001" customHeight="1">
      <c r="A307" s="6"/>
      <c r="B307" s="6"/>
      <c r="C307" s="6"/>
      <c r="D307" s="6"/>
    </row>
    <row r="308" spans="1:4" ht="20.100000000000001" customHeight="1">
      <c r="A308" s="6"/>
      <c r="B308" s="6"/>
      <c r="C308" s="6"/>
      <c r="D308" s="6"/>
    </row>
    <row r="309" spans="1:4" ht="20.100000000000001" customHeight="1">
      <c r="A309" s="6"/>
      <c r="B309" s="6"/>
      <c r="C309" s="6"/>
      <c r="D309" s="6"/>
    </row>
    <row r="310" spans="1:4" ht="20.100000000000001" customHeight="1">
      <c r="A310" s="6"/>
      <c r="B310" s="6"/>
      <c r="C310" s="6"/>
      <c r="D310" s="6"/>
    </row>
    <row r="311" spans="1:4" ht="20.100000000000001" customHeight="1">
      <c r="A311" s="6"/>
      <c r="B311" s="6"/>
      <c r="C311" s="6"/>
      <c r="D311" s="6"/>
    </row>
    <row r="312" spans="1:4" ht="20.100000000000001" customHeight="1">
      <c r="A312" s="6"/>
      <c r="B312" s="6"/>
      <c r="C312" s="6"/>
      <c r="D312" s="6"/>
    </row>
    <row r="313" spans="1:4" ht="20.100000000000001" customHeight="1">
      <c r="A313" s="6"/>
      <c r="B313" s="6"/>
      <c r="C313" s="6"/>
      <c r="D313" s="6"/>
    </row>
    <row r="314" spans="1:4" ht="20.100000000000001" customHeight="1">
      <c r="A314" s="6"/>
      <c r="B314" s="6"/>
      <c r="C314" s="6"/>
      <c r="D314" s="6"/>
    </row>
    <row r="315" spans="1:4" ht="20.100000000000001" customHeight="1">
      <c r="A315" s="6"/>
      <c r="B315" s="6"/>
      <c r="C315" s="6"/>
      <c r="D315" s="6"/>
    </row>
    <row r="316" spans="1:4" ht="20.100000000000001" customHeight="1">
      <c r="A316" s="6"/>
      <c r="B316" s="6"/>
      <c r="C316" s="6"/>
      <c r="D316" s="6"/>
    </row>
    <row r="317" spans="1:4" ht="20.100000000000001" customHeight="1">
      <c r="A317" s="6"/>
      <c r="B317" s="6"/>
      <c r="C317" s="6"/>
      <c r="D317" s="6"/>
    </row>
    <row r="318" spans="1:4" ht="20.100000000000001" customHeight="1">
      <c r="A318" s="6"/>
      <c r="B318" s="6"/>
      <c r="C318" s="6"/>
      <c r="D318" s="6"/>
    </row>
    <row r="319" spans="1:4" ht="20.100000000000001" customHeight="1">
      <c r="A319" s="6"/>
      <c r="B319" s="6"/>
      <c r="C319" s="6"/>
      <c r="D319" s="6"/>
    </row>
    <row r="320" spans="1:4" ht="20.100000000000001" customHeight="1">
      <c r="A320" s="6"/>
      <c r="B320" s="6"/>
      <c r="C320" s="6"/>
      <c r="D320" s="6"/>
    </row>
    <row r="321" spans="1:4" ht="20.100000000000001" customHeight="1">
      <c r="A321" s="6"/>
      <c r="B321" s="6"/>
      <c r="C321" s="6"/>
      <c r="D321" s="6"/>
    </row>
    <row r="322" spans="1:4" ht="20.100000000000001" customHeight="1">
      <c r="A322" s="6"/>
      <c r="B322" s="6"/>
      <c r="C322" s="6"/>
      <c r="D322" s="6"/>
    </row>
    <row r="323" spans="1:4" ht="20.100000000000001" customHeight="1">
      <c r="A323" s="6"/>
      <c r="B323" s="6"/>
      <c r="C323" s="6"/>
      <c r="D323" s="6"/>
    </row>
    <row r="324" spans="1:4" ht="20.100000000000001" customHeight="1">
      <c r="A324" s="6"/>
      <c r="B324" s="6"/>
      <c r="C324" s="6"/>
      <c r="D324" s="6"/>
    </row>
    <row r="325" spans="1:4" ht="20.100000000000001" customHeight="1">
      <c r="A325" s="6"/>
      <c r="B325" s="6"/>
      <c r="C325" s="6"/>
      <c r="D325" s="6"/>
    </row>
    <row r="326" spans="1:4" ht="20.100000000000001" customHeight="1">
      <c r="A326" s="6"/>
      <c r="B326" s="6"/>
      <c r="C326" s="6"/>
      <c r="D326" s="6"/>
    </row>
    <row r="327" spans="1:4" ht="20.100000000000001" customHeight="1">
      <c r="A327" s="6"/>
      <c r="B327" s="6"/>
      <c r="C327" s="6"/>
      <c r="D327" s="6"/>
    </row>
    <row r="328" spans="1:4" ht="20.100000000000001" customHeight="1">
      <c r="A328" s="6"/>
      <c r="B328" s="6"/>
      <c r="C328" s="6"/>
      <c r="D328" s="6"/>
    </row>
    <row r="329" spans="1:4" ht="20.100000000000001" customHeight="1">
      <c r="A329" s="6"/>
      <c r="B329" s="6"/>
      <c r="C329" s="6"/>
      <c r="D329" s="6"/>
    </row>
    <row r="330" spans="1:4" ht="20.100000000000001" customHeight="1">
      <c r="A330" s="6"/>
      <c r="B330" s="6"/>
      <c r="C330" s="6"/>
      <c r="D330" s="6"/>
    </row>
    <row r="331" spans="1:4" ht="20.100000000000001" customHeight="1">
      <c r="A331" s="6"/>
      <c r="B331" s="6"/>
      <c r="C331" s="6"/>
      <c r="D331" s="6"/>
    </row>
    <row r="332" spans="1:4" ht="20.100000000000001" customHeight="1">
      <c r="A332" s="6"/>
      <c r="B332" s="6"/>
      <c r="C332" s="6"/>
      <c r="D332" s="6"/>
    </row>
    <row r="333" spans="1:4" ht="20.100000000000001" customHeight="1">
      <c r="A333" s="6"/>
      <c r="B333" s="6"/>
      <c r="C333" s="6"/>
      <c r="D333" s="6"/>
    </row>
    <row r="334" spans="1:4" ht="20.100000000000001" customHeight="1">
      <c r="A334" s="6"/>
      <c r="B334" s="6"/>
      <c r="C334" s="6"/>
      <c r="D334" s="6"/>
    </row>
    <row r="335" spans="1:4" ht="20.100000000000001" customHeight="1">
      <c r="A335" s="6"/>
      <c r="B335" s="6"/>
      <c r="C335" s="6"/>
      <c r="D335" s="6"/>
    </row>
    <row r="336" spans="1:4" ht="20.100000000000001" customHeight="1">
      <c r="A336" s="6"/>
      <c r="B336" s="6"/>
      <c r="C336" s="6"/>
      <c r="D336" s="6"/>
    </row>
    <row r="337" spans="1:4" ht="20.100000000000001" customHeight="1">
      <c r="A337" s="6"/>
      <c r="B337" s="6"/>
      <c r="C337" s="6"/>
      <c r="D337" s="6"/>
    </row>
    <row r="338" spans="1:4" ht="20.100000000000001" customHeight="1">
      <c r="A338" s="6"/>
      <c r="B338" s="6"/>
      <c r="C338" s="6"/>
      <c r="D338" s="6"/>
    </row>
    <row r="339" spans="1:4" ht="20.100000000000001" customHeight="1">
      <c r="A339" s="6"/>
      <c r="B339" s="6"/>
      <c r="C339" s="6"/>
      <c r="D339" s="6"/>
    </row>
    <row r="340" spans="1:4" ht="20.100000000000001" customHeight="1">
      <c r="A340" s="6"/>
      <c r="B340" s="6"/>
      <c r="C340" s="6"/>
      <c r="D340" s="6"/>
    </row>
    <row r="341" spans="1:4" ht="20.100000000000001" customHeight="1">
      <c r="A341" s="6"/>
      <c r="B341" s="6"/>
      <c r="C341" s="6"/>
      <c r="D341" s="6"/>
    </row>
    <row r="342" spans="1:4" ht="20.100000000000001" customHeight="1">
      <c r="A342" s="6"/>
      <c r="B342" s="6"/>
      <c r="C342" s="6"/>
      <c r="D342" s="6"/>
    </row>
    <row r="343" spans="1:4" ht="20.100000000000001" customHeight="1">
      <c r="A343" s="6"/>
      <c r="B343" s="6"/>
      <c r="C343" s="6"/>
      <c r="D343" s="6"/>
    </row>
    <row r="344" spans="1:4" ht="20.100000000000001" customHeight="1">
      <c r="A344" s="6"/>
      <c r="B344" s="6"/>
      <c r="C344" s="6"/>
      <c r="D344" s="6"/>
    </row>
    <row r="345" spans="1:4" ht="20.100000000000001" customHeight="1">
      <c r="A345" s="6"/>
      <c r="B345" s="6"/>
      <c r="C345" s="6"/>
      <c r="D345" s="6"/>
    </row>
    <row r="346" spans="1:4" ht="20.100000000000001" customHeight="1">
      <c r="A346" s="6"/>
      <c r="B346" s="6"/>
      <c r="C346" s="6"/>
      <c r="D346" s="6"/>
    </row>
    <row r="347" spans="1:4" ht="20.100000000000001" customHeight="1">
      <c r="A347" s="6"/>
      <c r="B347" s="6"/>
      <c r="C347" s="6"/>
      <c r="D347" s="6"/>
    </row>
    <row r="348" spans="1:4" ht="20.100000000000001" customHeight="1">
      <c r="A348" s="6"/>
      <c r="B348" s="6"/>
      <c r="C348" s="6"/>
      <c r="D348" s="6"/>
    </row>
    <row r="349" spans="1:4" ht="20.100000000000001" customHeight="1">
      <c r="A349" s="6"/>
      <c r="B349" s="6"/>
      <c r="C349" s="6"/>
      <c r="D349" s="6"/>
    </row>
    <row r="350" spans="1:4" ht="20.100000000000001" customHeight="1">
      <c r="A350" s="6"/>
      <c r="B350" s="6"/>
      <c r="C350" s="6"/>
      <c r="D350" s="6"/>
    </row>
    <row r="351" spans="1:4" ht="20.100000000000001" customHeight="1">
      <c r="A351" s="6"/>
      <c r="B351" s="6"/>
      <c r="C351" s="6"/>
      <c r="D351" s="6"/>
    </row>
    <row r="352" spans="1:4" ht="20.100000000000001" customHeight="1">
      <c r="A352" s="6"/>
      <c r="B352" s="6"/>
      <c r="C352" s="6"/>
      <c r="D352" s="6"/>
    </row>
    <row r="353" spans="1:4" ht="20.100000000000001" customHeight="1">
      <c r="A353" s="6"/>
      <c r="B353" s="6"/>
      <c r="C353" s="6"/>
      <c r="D353" s="6"/>
    </row>
    <row r="354" spans="1:4" ht="20.100000000000001" customHeight="1">
      <c r="A354" s="6"/>
      <c r="B354" s="6"/>
      <c r="C354" s="6"/>
      <c r="D354" s="6"/>
    </row>
    <row r="355" spans="1:4" ht="20.100000000000001" customHeight="1">
      <c r="A355" s="6"/>
      <c r="B355" s="6"/>
      <c r="C355" s="6"/>
      <c r="D355" s="6"/>
    </row>
    <row r="356" spans="1:4" ht="20.100000000000001" customHeight="1">
      <c r="A356" s="6"/>
      <c r="B356" s="6"/>
      <c r="C356" s="6"/>
      <c r="D356" s="6"/>
    </row>
    <row r="357" spans="1:4" ht="20.100000000000001" customHeight="1">
      <c r="A357" s="6"/>
      <c r="B357" s="6"/>
      <c r="C357" s="6"/>
      <c r="D357" s="6"/>
    </row>
    <row r="358" spans="1:4" ht="20.100000000000001" customHeight="1">
      <c r="A358" s="6"/>
      <c r="B358" s="6"/>
      <c r="C358" s="6"/>
      <c r="D358" s="6"/>
    </row>
    <row r="359" spans="1:4" ht="20.100000000000001" customHeight="1">
      <c r="A359" s="6"/>
      <c r="B359" s="6"/>
      <c r="C359" s="6"/>
      <c r="D359" s="6"/>
    </row>
    <row r="360" spans="1:4" ht="20.100000000000001" customHeight="1">
      <c r="A360" s="6"/>
      <c r="B360" s="6"/>
      <c r="C360" s="6"/>
      <c r="D360" s="6"/>
    </row>
    <row r="361" spans="1:4" ht="20.100000000000001" customHeight="1">
      <c r="A361" s="6"/>
      <c r="B361" s="6"/>
      <c r="C361" s="6"/>
      <c r="D361" s="6"/>
    </row>
    <row r="362" spans="1:4" ht="20.100000000000001" customHeight="1">
      <c r="A362" s="6"/>
      <c r="B362" s="6"/>
      <c r="C362" s="6"/>
      <c r="D362" s="6"/>
    </row>
    <row r="363" spans="1:4" ht="20.100000000000001" customHeight="1">
      <c r="A363" s="6"/>
      <c r="B363" s="6"/>
      <c r="C363" s="6"/>
      <c r="D363" s="6"/>
    </row>
    <row r="364" spans="1:4" ht="20.100000000000001" customHeight="1">
      <c r="A364" s="6"/>
      <c r="B364" s="6"/>
      <c r="C364" s="6"/>
      <c r="D364" s="6"/>
    </row>
    <row r="365" spans="1:4" ht="20.100000000000001" customHeight="1">
      <c r="A365" s="6"/>
      <c r="B365" s="6"/>
      <c r="C365" s="6"/>
      <c r="D365" s="6"/>
    </row>
    <row r="366" spans="1:4" ht="20.100000000000001" customHeight="1">
      <c r="A366" s="6"/>
      <c r="B366" s="6"/>
      <c r="C366" s="6"/>
      <c r="D366" s="6"/>
    </row>
    <row r="367" spans="1:4" ht="20.100000000000001" customHeight="1">
      <c r="A367" s="6"/>
      <c r="B367" s="6"/>
      <c r="C367" s="6"/>
      <c r="D367" s="6"/>
    </row>
    <row r="368" spans="1:4" ht="20.100000000000001" customHeight="1">
      <c r="A368" s="6"/>
      <c r="B368" s="6"/>
      <c r="C368" s="6"/>
      <c r="D368" s="6"/>
    </row>
    <row r="369" spans="1:4" ht="20.100000000000001" customHeight="1">
      <c r="A369" s="6"/>
      <c r="B369" s="6"/>
      <c r="C369" s="6"/>
      <c r="D369" s="6"/>
    </row>
    <row r="370" spans="1:4" ht="20.100000000000001" customHeight="1">
      <c r="A370" s="6"/>
      <c r="B370" s="6"/>
      <c r="C370" s="6"/>
      <c r="D370" s="6"/>
    </row>
    <row r="371" spans="1:4" ht="20.100000000000001" customHeight="1">
      <c r="A371" s="6"/>
      <c r="B371" s="6"/>
      <c r="C371" s="6"/>
      <c r="D371" s="6"/>
    </row>
    <row r="372" spans="1:4" ht="20.100000000000001" customHeight="1">
      <c r="A372" s="6"/>
      <c r="B372" s="6"/>
      <c r="C372" s="6"/>
      <c r="D372" s="6"/>
    </row>
    <row r="373" spans="1:4" ht="20.100000000000001" customHeight="1">
      <c r="A373" s="6"/>
      <c r="B373" s="6"/>
      <c r="C373" s="6"/>
      <c r="D373" s="6"/>
    </row>
    <row r="374" spans="1:4" ht="20.100000000000001" customHeight="1">
      <c r="A374" s="6"/>
      <c r="B374" s="6"/>
      <c r="C374" s="6"/>
      <c r="D374" s="6"/>
    </row>
    <row r="375" spans="1:4" ht="20.100000000000001" customHeight="1">
      <c r="A375" s="6"/>
      <c r="B375" s="6"/>
      <c r="C375" s="6"/>
      <c r="D375" s="6"/>
    </row>
    <row r="376" spans="1:4" ht="20.100000000000001" customHeight="1">
      <c r="A376" s="6"/>
      <c r="B376" s="6"/>
      <c r="C376" s="6"/>
      <c r="D376" s="6"/>
    </row>
    <row r="377" spans="1:4" ht="20.100000000000001" customHeight="1">
      <c r="A377" s="6"/>
      <c r="B377" s="6"/>
      <c r="C377" s="6"/>
      <c r="D377" s="6"/>
    </row>
    <row r="378" spans="1:4" ht="20.100000000000001" customHeight="1">
      <c r="A378" s="6"/>
      <c r="B378" s="6"/>
      <c r="C378" s="6"/>
      <c r="D378" s="6"/>
    </row>
    <row r="379" spans="1:4" ht="20.100000000000001" customHeight="1">
      <c r="A379" s="6"/>
      <c r="B379" s="6"/>
      <c r="C379" s="6"/>
      <c r="D379" s="6"/>
    </row>
    <row r="380" spans="1:4" ht="20.100000000000001" customHeight="1">
      <c r="A380" s="6"/>
      <c r="B380" s="6"/>
      <c r="C380" s="6"/>
      <c r="D380" s="6"/>
    </row>
    <row r="381" spans="1:4" ht="20.100000000000001" customHeight="1">
      <c r="A381" s="6"/>
      <c r="B381" s="6"/>
      <c r="C381" s="6"/>
      <c r="D381" s="6"/>
    </row>
    <row r="382" spans="1:4" ht="20.100000000000001" customHeight="1">
      <c r="A382" s="6"/>
      <c r="B382" s="6"/>
      <c r="C382" s="6"/>
      <c r="D382" s="6"/>
    </row>
    <row r="383" spans="1:4" ht="20.100000000000001" customHeight="1">
      <c r="A383" s="6"/>
      <c r="B383" s="6"/>
      <c r="C383" s="6"/>
      <c r="D383" s="6"/>
    </row>
    <row r="384" spans="1:4" ht="20.100000000000001" customHeight="1">
      <c r="A384" s="6"/>
      <c r="B384" s="6"/>
      <c r="C384" s="6"/>
      <c r="D384" s="6"/>
    </row>
    <row r="385" spans="1:4" ht="20.100000000000001" customHeight="1">
      <c r="A385" s="6"/>
      <c r="B385" s="6"/>
      <c r="C385" s="6"/>
      <c r="D385" s="6"/>
    </row>
    <row r="386" spans="1:4" ht="20.100000000000001" customHeight="1">
      <c r="A386" s="6"/>
      <c r="B386" s="6"/>
      <c r="C386" s="6"/>
      <c r="D386" s="6"/>
    </row>
    <row r="387" spans="1:4" ht="20.100000000000001" customHeight="1">
      <c r="A387" s="6"/>
      <c r="B387" s="6"/>
      <c r="C387" s="6"/>
      <c r="D387" s="6"/>
    </row>
    <row r="388" spans="1:4" ht="20.100000000000001" customHeight="1">
      <c r="A388" s="6"/>
      <c r="B388" s="6"/>
      <c r="C388" s="6"/>
      <c r="D388" s="6"/>
    </row>
    <row r="389" spans="1:4" ht="20.100000000000001" customHeight="1">
      <c r="A389" s="6"/>
      <c r="B389" s="6"/>
      <c r="C389" s="6"/>
      <c r="D389" s="6"/>
    </row>
    <row r="390" spans="1:4" ht="20.100000000000001" customHeight="1">
      <c r="A390" s="6"/>
      <c r="B390" s="6"/>
      <c r="C390" s="6"/>
      <c r="D390" s="6"/>
    </row>
    <row r="391" spans="1:4" ht="20.100000000000001" customHeight="1">
      <c r="A391" s="6"/>
      <c r="B391" s="6"/>
      <c r="C391" s="6"/>
      <c r="D391" s="6"/>
    </row>
    <row r="392" spans="1:4" ht="20.100000000000001" customHeight="1">
      <c r="A392" s="6"/>
      <c r="B392" s="6"/>
      <c r="C392" s="6"/>
      <c r="D392" s="6"/>
    </row>
    <row r="393" spans="1:4" ht="20.100000000000001" customHeight="1">
      <c r="A393" s="6"/>
      <c r="B393" s="6"/>
      <c r="C393" s="6"/>
      <c r="D393" s="6"/>
    </row>
    <row r="394" spans="1:4" ht="20.100000000000001" customHeight="1">
      <c r="A394" s="6"/>
      <c r="B394" s="6"/>
      <c r="C394" s="6"/>
      <c r="D394" s="6"/>
    </row>
    <row r="395" spans="1:4" ht="20.100000000000001" customHeight="1">
      <c r="A395" s="6"/>
      <c r="B395" s="6"/>
      <c r="C395" s="6"/>
      <c r="D395" s="6"/>
    </row>
    <row r="396" spans="1:4" ht="20.100000000000001" customHeight="1">
      <c r="A396" s="6"/>
      <c r="B396" s="6"/>
      <c r="C396" s="6"/>
      <c r="D396" s="6"/>
    </row>
    <row r="397" spans="1:4" ht="20.100000000000001" customHeight="1">
      <c r="A397" s="6"/>
      <c r="B397" s="6"/>
      <c r="C397" s="6"/>
      <c r="D397" s="6"/>
    </row>
    <row r="398" spans="1:4" ht="20.100000000000001" customHeight="1">
      <c r="A398" s="6"/>
      <c r="B398" s="6"/>
      <c r="C398" s="6"/>
      <c r="D398" s="6"/>
    </row>
    <row r="399" spans="1:4" ht="20.100000000000001" customHeight="1">
      <c r="A399" s="6"/>
      <c r="B399" s="6"/>
      <c r="C399" s="6"/>
      <c r="D399" s="6"/>
    </row>
    <row r="400" spans="1:4" ht="20.100000000000001" customHeight="1">
      <c r="A400" s="6"/>
      <c r="B400" s="6"/>
      <c r="C400" s="6"/>
      <c r="D400" s="6"/>
    </row>
    <row r="401" spans="1:4" ht="20.100000000000001" customHeight="1">
      <c r="A401" s="6"/>
      <c r="B401" s="6"/>
      <c r="C401" s="6"/>
      <c r="D401" s="6"/>
    </row>
    <row r="402" spans="1:4" ht="20.100000000000001" customHeight="1">
      <c r="A402" s="6"/>
      <c r="B402" s="6"/>
      <c r="C402" s="6"/>
      <c r="D402" s="6"/>
    </row>
    <row r="403" spans="1:4" ht="20.100000000000001" customHeight="1">
      <c r="A403" s="6"/>
      <c r="B403" s="6"/>
      <c r="C403" s="6"/>
      <c r="D403" s="6"/>
    </row>
    <row r="404" spans="1:4" ht="20.100000000000001" customHeight="1">
      <c r="A404" s="6"/>
      <c r="B404" s="6"/>
      <c r="C404" s="6"/>
      <c r="D404" s="6"/>
    </row>
    <row r="405" spans="1:4" ht="20.100000000000001" customHeight="1">
      <c r="A405" s="6"/>
      <c r="B405" s="6"/>
      <c r="C405" s="6"/>
      <c r="D405" s="6"/>
    </row>
    <row r="406" spans="1:4" ht="20.100000000000001" customHeight="1">
      <c r="A406" s="6"/>
      <c r="B406" s="6"/>
      <c r="C406" s="6"/>
      <c r="D406" s="6"/>
    </row>
    <row r="407" spans="1:4" ht="20.100000000000001" customHeight="1">
      <c r="A407" s="6"/>
      <c r="B407" s="6"/>
      <c r="C407" s="6"/>
      <c r="D407" s="6"/>
    </row>
    <row r="408" spans="1:4" ht="20.100000000000001" customHeight="1">
      <c r="A408" s="6"/>
      <c r="B408" s="6"/>
      <c r="C408" s="6"/>
      <c r="D408" s="6"/>
    </row>
    <row r="409" spans="1:4" ht="20.100000000000001" customHeight="1">
      <c r="A409" s="6"/>
      <c r="B409" s="6"/>
      <c r="C409" s="6"/>
      <c r="D409" s="6"/>
    </row>
    <row r="410" spans="1:4" ht="20.100000000000001" customHeight="1">
      <c r="A410" s="6"/>
      <c r="B410" s="6"/>
      <c r="C410" s="6"/>
      <c r="D410" s="6"/>
    </row>
    <row r="411" spans="1:4" ht="20.100000000000001" customHeight="1">
      <c r="A411" s="6"/>
      <c r="B411" s="6"/>
      <c r="C411" s="6"/>
      <c r="D411" s="6"/>
    </row>
    <row r="412" spans="1:4" ht="20.100000000000001" customHeight="1">
      <c r="A412" s="6"/>
      <c r="B412" s="6"/>
      <c r="C412" s="6"/>
      <c r="D412" s="6"/>
    </row>
    <row r="413" spans="1:4" ht="20.100000000000001" customHeight="1">
      <c r="A413" s="6"/>
      <c r="B413" s="6"/>
      <c r="C413" s="6"/>
      <c r="D413" s="6"/>
    </row>
    <row r="414" spans="1:4" ht="20.100000000000001" customHeight="1">
      <c r="A414" s="6"/>
      <c r="B414" s="6"/>
      <c r="C414" s="6"/>
      <c r="D414" s="6"/>
    </row>
    <row r="415" spans="1:4" ht="20.100000000000001" customHeight="1">
      <c r="A415" s="6"/>
      <c r="B415" s="6"/>
      <c r="C415" s="6"/>
      <c r="D415" s="6"/>
    </row>
    <row r="416" spans="1:4" ht="20.100000000000001" customHeight="1">
      <c r="A416" s="6"/>
      <c r="B416" s="6"/>
      <c r="C416" s="6"/>
      <c r="D416" s="6"/>
    </row>
    <row r="417" spans="1:4" ht="20.100000000000001" customHeight="1">
      <c r="A417" s="6"/>
      <c r="B417" s="6"/>
      <c r="C417" s="6"/>
      <c r="D417" s="6"/>
    </row>
    <row r="418" spans="1:4" ht="20.100000000000001" customHeight="1">
      <c r="A418" s="6"/>
      <c r="B418" s="6"/>
      <c r="C418" s="6"/>
      <c r="D418" s="6"/>
    </row>
    <row r="419" spans="1:4" ht="20.100000000000001" customHeight="1">
      <c r="A419" s="6"/>
      <c r="B419" s="6"/>
      <c r="C419" s="6"/>
      <c r="D419" s="6"/>
    </row>
    <row r="420" spans="1:4" ht="20.100000000000001" customHeight="1">
      <c r="A420" s="6"/>
      <c r="B420" s="6"/>
      <c r="C420" s="6"/>
      <c r="D420" s="6"/>
    </row>
    <row r="421" spans="1:4" ht="20.100000000000001" customHeight="1">
      <c r="A421" s="6"/>
      <c r="B421" s="6"/>
      <c r="C421" s="6"/>
      <c r="D421" s="6"/>
    </row>
    <row r="422" spans="1:4" ht="20.100000000000001" customHeight="1">
      <c r="A422" s="6"/>
      <c r="B422" s="6"/>
      <c r="C422" s="6"/>
      <c r="D422" s="6"/>
    </row>
    <row r="423" spans="1:4" ht="20.100000000000001" customHeight="1">
      <c r="A423" s="6"/>
      <c r="B423" s="6"/>
      <c r="C423" s="6"/>
      <c r="D423" s="6"/>
    </row>
    <row r="424" spans="1:4" ht="20.100000000000001" customHeight="1">
      <c r="A424" s="6"/>
      <c r="B424" s="6"/>
      <c r="C424" s="6"/>
      <c r="D424" s="6"/>
    </row>
    <row r="425" spans="1:4" ht="20.100000000000001" customHeight="1">
      <c r="A425" s="6"/>
      <c r="B425" s="6"/>
      <c r="C425" s="6"/>
      <c r="D425" s="6"/>
    </row>
    <row r="426" spans="1:4" ht="20.100000000000001" customHeight="1">
      <c r="A426" s="6"/>
      <c r="B426" s="6"/>
      <c r="C426" s="6"/>
      <c r="D426" s="6"/>
    </row>
    <row r="427" spans="1:4" ht="20.100000000000001" customHeight="1">
      <c r="A427" s="6"/>
      <c r="B427" s="6"/>
      <c r="C427" s="6"/>
      <c r="D427" s="6"/>
    </row>
    <row r="428" spans="1:4" ht="20.100000000000001" customHeight="1">
      <c r="A428" s="6"/>
      <c r="B428" s="6"/>
      <c r="C428" s="6"/>
      <c r="D428" s="6"/>
    </row>
    <row r="429" spans="1:4" ht="20.100000000000001" customHeight="1">
      <c r="A429" s="6"/>
      <c r="B429" s="6"/>
      <c r="C429" s="6"/>
      <c r="D429" s="6"/>
    </row>
    <row r="430" spans="1:4" ht="20.100000000000001" customHeight="1">
      <c r="A430" s="6"/>
      <c r="B430" s="6"/>
      <c r="C430" s="6"/>
      <c r="D430" s="6"/>
    </row>
    <row r="431" spans="1:4" ht="20.100000000000001" customHeight="1">
      <c r="A431" s="6"/>
      <c r="B431" s="6"/>
      <c r="C431" s="6"/>
      <c r="D431" s="6"/>
    </row>
    <row r="432" spans="1:4" ht="20.100000000000001" customHeight="1">
      <c r="A432" s="6"/>
      <c r="B432" s="6"/>
      <c r="C432" s="6"/>
      <c r="D432" s="6"/>
    </row>
    <row r="433" spans="1:4" ht="20.100000000000001" customHeight="1">
      <c r="A433" s="6"/>
      <c r="B433" s="6"/>
      <c r="C433" s="6"/>
      <c r="D433" s="6"/>
    </row>
    <row r="434" spans="1:4" ht="20.100000000000001" customHeight="1">
      <c r="A434" s="6"/>
      <c r="B434" s="6"/>
      <c r="C434" s="6"/>
      <c r="D434" s="6"/>
    </row>
    <row r="435" spans="1:4" ht="20.100000000000001" customHeight="1">
      <c r="A435" s="6"/>
      <c r="B435" s="6"/>
      <c r="C435" s="6"/>
      <c r="D435" s="6"/>
    </row>
    <row r="436" spans="1:4" ht="20.100000000000001" customHeight="1">
      <c r="A436" s="6"/>
      <c r="B436" s="6"/>
      <c r="C436" s="6"/>
      <c r="D436" s="6"/>
    </row>
    <row r="437" spans="1:4" ht="20.100000000000001" customHeight="1">
      <c r="A437" s="6"/>
      <c r="B437" s="6"/>
      <c r="C437" s="6"/>
      <c r="D437" s="6"/>
    </row>
    <row r="438" spans="1:4" ht="20.100000000000001" customHeight="1">
      <c r="A438" s="6"/>
      <c r="B438" s="6"/>
      <c r="C438" s="6"/>
      <c r="D438" s="6"/>
    </row>
    <row r="439" spans="1:4" ht="20.100000000000001" customHeight="1">
      <c r="A439" s="6"/>
      <c r="B439" s="6"/>
      <c r="C439" s="6"/>
      <c r="D439" s="6"/>
    </row>
    <row r="440" spans="1:4" ht="20.100000000000001" customHeight="1">
      <c r="A440" s="6"/>
      <c r="B440" s="6"/>
      <c r="C440" s="6"/>
      <c r="D440" s="6"/>
    </row>
    <row r="441" spans="1:4" ht="20.100000000000001" customHeight="1">
      <c r="A441" s="6"/>
      <c r="B441" s="6"/>
      <c r="C441" s="6"/>
      <c r="D441" s="6"/>
    </row>
    <row r="442" spans="1:4" ht="20.100000000000001" customHeight="1">
      <c r="A442" s="6"/>
      <c r="B442" s="6"/>
      <c r="C442" s="6"/>
      <c r="D442" s="6"/>
    </row>
    <row r="443" spans="1:4" ht="20.100000000000001" customHeight="1">
      <c r="A443" s="6"/>
      <c r="B443" s="6"/>
      <c r="C443" s="6"/>
      <c r="D443" s="6"/>
    </row>
    <row r="444" spans="1:4" ht="20.100000000000001" customHeight="1">
      <c r="A444" s="6"/>
      <c r="B444" s="6"/>
      <c r="C444" s="6"/>
      <c r="D444" s="6"/>
    </row>
    <row r="445" spans="1:4" ht="20.100000000000001" customHeight="1">
      <c r="A445" s="6"/>
      <c r="B445" s="6"/>
      <c r="C445" s="6"/>
      <c r="D445" s="6"/>
    </row>
    <row r="446" spans="1:4" ht="20.100000000000001" customHeight="1">
      <c r="A446" s="6"/>
      <c r="B446" s="6"/>
      <c r="C446" s="6"/>
      <c r="D446" s="6"/>
    </row>
    <row r="447" spans="1:4" ht="20.100000000000001" customHeight="1">
      <c r="A447" s="6"/>
      <c r="B447" s="6"/>
      <c r="C447" s="6"/>
      <c r="D447" s="6"/>
    </row>
    <row r="448" spans="1:4" ht="20.100000000000001" customHeight="1">
      <c r="A448" s="6"/>
      <c r="B448" s="6"/>
      <c r="C448" s="6"/>
      <c r="D448" s="6"/>
    </row>
    <row r="449" spans="1:4" ht="20.100000000000001" customHeight="1">
      <c r="A449" s="6"/>
      <c r="B449" s="6"/>
      <c r="C449" s="6"/>
      <c r="D449" s="6"/>
    </row>
    <row r="450" spans="1:4" ht="20.100000000000001" customHeight="1">
      <c r="A450" s="6"/>
      <c r="B450" s="6"/>
      <c r="C450" s="6"/>
      <c r="D450" s="6"/>
    </row>
    <row r="451" spans="1:4" ht="20.100000000000001" customHeight="1">
      <c r="A451" s="6"/>
      <c r="B451" s="6"/>
      <c r="C451" s="6"/>
      <c r="D451" s="6"/>
    </row>
    <row r="452" spans="1:4" ht="20.100000000000001" customHeight="1">
      <c r="A452" s="6"/>
      <c r="B452" s="6"/>
      <c r="C452" s="6"/>
      <c r="D452" s="6"/>
    </row>
    <row r="453" spans="1:4" ht="20.100000000000001" customHeight="1">
      <c r="A453" s="6"/>
      <c r="B453" s="6"/>
      <c r="C453" s="6"/>
      <c r="D453" s="6"/>
    </row>
    <row r="454" spans="1:4" ht="20.100000000000001" customHeight="1">
      <c r="A454" s="6"/>
      <c r="B454" s="6"/>
      <c r="C454" s="6"/>
      <c r="D454" s="6"/>
    </row>
    <row r="455" spans="1:4" ht="20.100000000000001" customHeight="1">
      <c r="A455" s="6"/>
      <c r="B455" s="6"/>
      <c r="C455" s="6"/>
      <c r="D455" s="6"/>
    </row>
    <row r="456" spans="1:4" ht="20.100000000000001" customHeight="1">
      <c r="A456" s="6"/>
      <c r="B456" s="6"/>
      <c r="C456" s="6"/>
      <c r="D456" s="6"/>
    </row>
    <row r="457" spans="1:4" ht="20.100000000000001" customHeight="1">
      <c r="A457" s="6"/>
      <c r="B457" s="6"/>
      <c r="C457" s="6"/>
      <c r="D457" s="6"/>
    </row>
    <row r="458" spans="1:4" ht="20.100000000000001" customHeight="1">
      <c r="A458" s="6"/>
      <c r="B458" s="6"/>
      <c r="C458" s="6"/>
      <c r="D458" s="6"/>
    </row>
    <row r="459" spans="1:4" ht="20.100000000000001" customHeight="1">
      <c r="A459" s="6"/>
      <c r="B459" s="6"/>
      <c r="C459" s="6"/>
      <c r="D459" s="6"/>
    </row>
    <row r="460" spans="1:4" ht="20.100000000000001" customHeight="1">
      <c r="A460" s="6"/>
      <c r="B460" s="6"/>
      <c r="C460" s="6"/>
      <c r="D460" s="6"/>
    </row>
    <row r="461" spans="1:4" ht="20.100000000000001" customHeight="1">
      <c r="A461" s="6"/>
      <c r="B461" s="6"/>
      <c r="C461" s="6"/>
      <c r="D461" s="6"/>
    </row>
    <row r="462" spans="1:4" ht="20.100000000000001" customHeight="1">
      <c r="A462" s="6"/>
      <c r="B462" s="6"/>
      <c r="C462" s="6"/>
      <c r="D462" s="6"/>
    </row>
    <row r="463" spans="1:4" ht="20.100000000000001" customHeight="1">
      <c r="A463" s="6"/>
      <c r="B463" s="6"/>
      <c r="C463" s="6"/>
      <c r="D463" s="6"/>
    </row>
    <row r="464" spans="1:4" ht="20.100000000000001" customHeight="1">
      <c r="A464" s="6"/>
      <c r="B464" s="6"/>
      <c r="C464" s="6"/>
      <c r="D464" s="6"/>
    </row>
  </sheetData>
  <mergeCells count="13">
    <mergeCell ref="A9:A10"/>
    <mergeCell ref="B9:I9"/>
    <mergeCell ref="J9:K9"/>
    <mergeCell ref="N9:O10"/>
    <mergeCell ref="B8:K8"/>
    <mergeCell ref="L7:M7"/>
    <mergeCell ref="P7:Q7"/>
    <mergeCell ref="P9:P10"/>
    <mergeCell ref="Q9:Q10"/>
    <mergeCell ref="N7:O7"/>
    <mergeCell ref="P8:Q8"/>
    <mergeCell ref="L8:M8"/>
    <mergeCell ref="N8:O8"/>
  </mergeCells>
  <pageMargins left="0.47" right="0.4" top="0.6" bottom="0.3" header="0.35" footer="0.41"/>
  <pageSetup paperSize="5" scale="60" orientation="landscape" horizontalDpi="1200" verticalDpi="1200" r:id="rId1"/>
  <headerFooter alignWithMargins="0">
    <oddHeader>&amp;C&amp;9Public Right of Way (PROW) MEP Assesment Worksheet &amp;R&amp;"Calibri,Regular"&amp;11&amp;A  Page &amp;P of &amp;N</oddHeader>
  </headerFooter>
  <colBreaks count="1" manualBreakCount="1">
    <brk id="19" min="1" max="44" man="1"/>
  </colBreaks>
  <drawing r:id="rId2"/>
</worksheet>
</file>

<file path=xl/worksheets/sheet2.xml><?xml version="1.0" encoding="utf-8"?>
<worksheet xmlns="http://schemas.openxmlformats.org/spreadsheetml/2006/main" xmlns:r="http://schemas.openxmlformats.org/officeDocument/2006/relationships">
  <dimension ref="A1:AL464"/>
  <sheetViews>
    <sheetView tabSelected="1" zoomScale="80" zoomScaleNormal="80" zoomScaleSheetLayoutView="75" workbookViewId="0">
      <pane xSplit="1" topLeftCell="B1" activePane="topRight" state="frozen"/>
      <selection activeCell="G20" sqref="G20"/>
      <selection pane="topRight" activeCell="S8" sqref="S8:X8"/>
    </sheetView>
  </sheetViews>
  <sheetFormatPr defaultColWidth="9.140625" defaultRowHeight="20.100000000000001" customHeight="1"/>
  <cols>
    <col min="1" max="1" width="10.42578125" style="2" customWidth="1"/>
    <col min="2" max="2" width="10.7109375" style="2" customWidth="1"/>
    <col min="3" max="3" width="13.140625" style="2" customWidth="1"/>
    <col min="4" max="4" width="10" style="2" customWidth="1"/>
    <col min="5" max="5" width="12.5703125" style="2" customWidth="1"/>
    <col min="6" max="6" width="13.85546875" style="2" customWidth="1"/>
    <col min="7" max="7" width="12.85546875" style="2" customWidth="1"/>
    <col min="8" max="8" width="12.140625" style="2" customWidth="1"/>
    <col min="9" max="9" width="12.85546875" style="2" customWidth="1"/>
    <col min="10" max="10" width="12.42578125" style="2" customWidth="1"/>
    <col min="11" max="11" width="10.7109375" style="2" customWidth="1"/>
    <col min="12" max="12" width="16.5703125" style="2" customWidth="1"/>
    <col min="13" max="13" width="11.28515625" style="2" customWidth="1"/>
    <col min="14" max="14" width="13.42578125" style="2" customWidth="1"/>
    <col min="15" max="15" width="10" style="2" customWidth="1"/>
    <col min="16" max="16" width="10.28515625" style="2" customWidth="1"/>
    <col min="17" max="17" width="16.85546875" style="2" customWidth="1"/>
    <col min="18" max="18" width="27.7109375" style="2" customWidth="1"/>
    <col min="19" max="19" width="14.85546875" style="2" customWidth="1"/>
    <col min="20" max="20" width="13" style="2" customWidth="1"/>
    <col min="21" max="22" width="14.42578125" style="2" customWidth="1"/>
    <col min="23" max="23" width="13.85546875" style="2" customWidth="1"/>
    <col min="24" max="24" width="14.140625" style="2" customWidth="1"/>
    <col min="25" max="25" width="13.5703125" style="2" customWidth="1"/>
    <col min="26" max="26" width="13.85546875" style="2" customWidth="1"/>
    <col min="27" max="27" width="12" style="2" customWidth="1"/>
    <col min="28" max="28" width="11.85546875" style="2" customWidth="1"/>
    <col min="29" max="29" width="19.140625" style="2" customWidth="1"/>
    <col min="30" max="30" width="17.5703125" style="2" customWidth="1"/>
    <col min="31" max="31" width="17.42578125" style="2" customWidth="1"/>
    <col min="32" max="32" width="12.7109375" style="2" customWidth="1"/>
    <col min="33" max="33" width="19.7109375" style="2" customWidth="1"/>
    <col min="34" max="34" width="16.5703125" style="12" customWidth="1"/>
    <col min="35" max="35" width="19.28515625" style="12" customWidth="1"/>
    <col min="36" max="36" width="16.85546875" style="2" customWidth="1"/>
    <col min="37" max="16384" width="9.140625" style="2"/>
  </cols>
  <sheetData>
    <row r="1" spans="1:38" ht="20.100000000000001" customHeight="1">
      <c r="B1" s="167" t="s">
        <v>77</v>
      </c>
      <c r="C1" s="159"/>
      <c r="D1" s="160"/>
      <c r="E1" s="160"/>
      <c r="F1" s="160"/>
      <c r="G1" s="160"/>
      <c r="H1" s="161"/>
      <c r="J1" s="165" t="s">
        <v>91</v>
      </c>
      <c r="K1" s="162"/>
      <c r="N1" s="163" t="s">
        <v>80</v>
      </c>
      <c r="O1" s="164"/>
      <c r="P1" s="159"/>
      <c r="Q1" s="152" t="s">
        <v>110</v>
      </c>
      <c r="R1" s="160"/>
      <c r="S1" s="167" t="s">
        <v>77</v>
      </c>
      <c r="T1" s="159"/>
      <c r="U1" s="160">
        <f>D1</f>
        <v>0</v>
      </c>
      <c r="V1" s="160"/>
      <c r="W1" s="160"/>
      <c r="Y1" s="159"/>
      <c r="Z1" s="152" t="s">
        <v>110</v>
      </c>
      <c r="AA1" s="160">
        <f>R1</f>
        <v>0</v>
      </c>
      <c r="AB1" s="160"/>
    </row>
    <row r="2" spans="1:38" s="1" customFormat="1" ht="24.75" customHeight="1">
      <c r="A2" s="53"/>
      <c r="B2" s="146" t="s">
        <v>94</v>
      </c>
      <c r="C2" s="53"/>
      <c r="D2" s="53"/>
      <c r="E2" s="54"/>
      <c r="F2" s="54"/>
      <c r="G2" s="54"/>
      <c r="H2" s="54"/>
      <c r="I2" s="54"/>
      <c r="J2" s="54"/>
      <c r="K2" s="54"/>
      <c r="L2" s="155" t="s">
        <v>68</v>
      </c>
      <c r="P2" s="66"/>
      <c r="Q2" s="77"/>
      <c r="R2" s="78"/>
      <c r="S2" s="181" t="str">
        <f>B2</f>
        <v>Summary Data:  65% Design Phase</v>
      </c>
      <c r="T2" s="172"/>
      <c r="U2" s="172"/>
      <c r="V2" s="172"/>
      <c r="W2" s="173"/>
      <c r="X2" s="174"/>
      <c r="Y2" s="175"/>
      <c r="Z2" s="176"/>
      <c r="AA2" s="177"/>
      <c r="AB2" s="172"/>
      <c r="AH2" s="13"/>
      <c r="AI2" s="13"/>
    </row>
    <row r="3" spans="1:38" ht="17.45" customHeight="1">
      <c r="A3" s="25"/>
      <c r="B3" s="51"/>
      <c r="C3" s="51"/>
      <c r="D3" s="51"/>
      <c r="E3" s="52"/>
      <c r="F3" s="52"/>
      <c r="G3" s="52"/>
      <c r="H3" s="52"/>
      <c r="I3" s="64" t="s">
        <v>51</v>
      </c>
      <c r="J3" s="143" t="e">
        <f>J45</f>
        <v>#DIV/0!</v>
      </c>
      <c r="K3" s="86" t="s">
        <v>5</v>
      </c>
      <c r="L3" s="156" t="s">
        <v>69</v>
      </c>
      <c r="Q3" s="77"/>
      <c r="R3" s="78"/>
      <c r="S3" s="180"/>
      <c r="T3" s="171"/>
      <c r="U3" s="171"/>
      <c r="V3" s="171"/>
      <c r="W3" s="171"/>
      <c r="X3" s="171"/>
      <c r="Y3" s="175"/>
      <c r="Z3" s="176"/>
      <c r="AA3" s="184" t="str">
        <f>I3</f>
        <v>Regulated Retention Volume (1.2"):</v>
      </c>
      <c r="AB3" s="185" t="e">
        <f>J3</f>
        <v>#DIV/0!</v>
      </c>
      <c r="AC3" s="186" t="str">
        <f>K3</f>
        <v>CF</v>
      </c>
    </row>
    <row r="4" spans="1:38" ht="19.149999999999999" customHeight="1">
      <c r="B4" s="55" t="s">
        <v>44</v>
      </c>
      <c r="C4" s="56"/>
      <c r="D4" s="57"/>
      <c r="E4" s="144">
        <f>E45/43560</f>
        <v>0</v>
      </c>
      <c r="F4" s="56"/>
      <c r="I4" s="63" t="s">
        <v>63</v>
      </c>
      <c r="J4" s="145" t="e">
        <f>AG45</f>
        <v>#DIV/0!</v>
      </c>
      <c r="K4" s="86" t="s">
        <v>5</v>
      </c>
      <c r="L4" s="156" t="s">
        <v>81</v>
      </c>
      <c r="Q4" s="79"/>
      <c r="R4" s="78"/>
      <c r="S4" s="180" t="str">
        <f t="shared" ref="S4:S5" si="0">B4</f>
        <v xml:space="preserve">Disturbance Area (ac.): </v>
      </c>
      <c r="T4" s="171"/>
      <c r="U4" s="171"/>
      <c r="V4" s="182">
        <f t="shared" ref="V4:V5" si="1">E4</f>
        <v>0</v>
      </c>
      <c r="W4" s="171"/>
      <c r="X4" s="171"/>
      <c r="Y4" s="179"/>
      <c r="Z4" s="176"/>
      <c r="AA4" s="184" t="str">
        <f t="shared" ref="AA4:AC5" si="2">I4</f>
        <v>Retention Volume retained:</v>
      </c>
      <c r="AB4" s="185" t="e">
        <f t="shared" si="2"/>
        <v>#DIV/0!</v>
      </c>
      <c r="AC4" s="186" t="str">
        <f t="shared" si="2"/>
        <v>CF</v>
      </c>
    </row>
    <row r="5" spans="1:38" ht="19.149999999999999" customHeight="1">
      <c r="B5" s="55" t="s">
        <v>50</v>
      </c>
      <c r="D5" s="58"/>
      <c r="E5" s="59"/>
      <c r="F5" s="61"/>
      <c r="G5" s="58"/>
      <c r="H5" s="60"/>
      <c r="I5" s="63" t="s">
        <v>52</v>
      </c>
      <c r="J5" s="143" t="e">
        <f>J3-J4</f>
        <v>#DIV/0!</v>
      </c>
      <c r="K5" s="86" t="s">
        <v>5</v>
      </c>
      <c r="S5" s="180" t="str">
        <f t="shared" si="0"/>
        <v>No. of Drainage Areas:</v>
      </c>
      <c r="T5" s="171"/>
      <c r="U5" s="171"/>
      <c r="V5" s="183">
        <f t="shared" si="1"/>
        <v>0</v>
      </c>
      <c r="W5" s="171"/>
      <c r="X5" s="171"/>
      <c r="Y5" s="172"/>
      <c r="Z5" s="172"/>
      <c r="AA5" s="184" t="str">
        <f t="shared" si="2"/>
        <v>Deficit:</v>
      </c>
      <c r="AB5" s="185" t="e">
        <f t="shared" si="2"/>
        <v>#DIV/0!</v>
      </c>
      <c r="AC5" s="186" t="str">
        <f t="shared" si="2"/>
        <v>CF</v>
      </c>
    </row>
    <row r="6" spans="1:38" ht="9.75" customHeight="1">
      <c r="B6" s="62"/>
      <c r="C6" s="62"/>
      <c r="D6" s="62"/>
      <c r="E6" s="62"/>
      <c r="F6" s="62"/>
      <c r="G6" s="62"/>
      <c r="H6" s="62"/>
      <c r="I6" s="62"/>
      <c r="J6" s="56"/>
      <c r="X6" s="74"/>
      <c r="AA6" s="5"/>
      <c r="AC6" s="80"/>
      <c r="AD6" s="5"/>
    </row>
    <row r="7" spans="1:38" s="67" customFormat="1" ht="34.9" customHeight="1">
      <c r="B7" s="68" t="s">
        <v>24</v>
      </c>
      <c r="C7" s="69"/>
      <c r="D7" s="69"/>
      <c r="E7" s="70"/>
      <c r="F7" s="70"/>
      <c r="G7" s="70"/>
      <c r="H7" s="70"/>
      <c r="I7" s="70"/>
      <c r="J7" s="70"/>
      <c r="K7" s="70"/>
      <c r="L7" s="68" t="s">
        <v>25</v>
      </c>
      <c r="M7" s="70"/>
      <c r="N7" s="70"/>
      <c r="O7" s="70"/>
      <c r="P7" s="71"/>
      <c r="Q7" s="203" t="s">
        <v>26</v>
      </c>
      <c r="R7" s="206"/>
      <c r="S7" s="129" t="s">
        <v>27</v>
      </c>
      <c r="T7" s="70"/>
      <c r="U7" s="70"/>
      <c r="V7" s="70"/>
      <c r="W7" s="70"/>
      <c r="X7" s="70"/>
      <c r="Y7" s="68" t="s">
        <v>28</v>
      </c>
      <c r="Z7" s="132"/>
      <c r="AA7" s="132"/>
      <c r="AB7" s="133"/>
      <c r="AC7" s="131"/>
      <c r="AD7" s="132"/>
      <c r="AE7" s="132"/>
      <c r="AF7" s="132"/>
      <c r="AG7" s="132"/>
      <c r="AH7" s="132"/>
    </row>
    <row r="8" spans="1:38" s="21" customFormat="1" ht="102.75" customHeight="1">
      <c r="B8" s="223" t="s">
        <v>99</v>
      </c>
      <c r="C8" s="224"/>
      <c r="D8" s="224"/>
      <c r="E8" s="224"/>
      <c r="F8" s="224"/>
      <c r="G8" s="224"/>
      <c r="H8" s="224"/>
      <c r="I8" s="224"/>
      <c r="J8" s="224"/>
      <c r="K8" s="225"/>
      <c r="L8" s="209" t="s">
        <v>70</v>
      </c>
      <c r="M8" s="209"/>
      <c r="N8" s="209"/>
      <c r="O8" s="209"/>
      <c r="P8" s="209"/>
      <c r="Q8" s="210" t="s">
        <v>100</v>
      </c>
      <c r="R8" s="211"/>
      <c r="S8" s="207" t="s">
        <v>101</v>
      </c>
      <c r="T8" s="233"/>
      <c r="U8" s="233"/>
      <c r="V8" s="233"/>
      <c r="W8" s="233"/>
      <c r="X8" s="208"/>
      <c r="Y8" s="230" t="s">
        <v>61</v>
      </c>
      <c r="Z8" s="231"/>
      <c r="AA8" s="231"/>
      <c r="AB8" s="231"/>
      <c r="AC8" s="230" t="s">
        <v>62</v>
      </c>
      <c r="AD8" s="231"/>
      <c r="AE8" s="231"/>
      <c r="AF8" s="231"/>
      <c r="AG8" s="231"/>
      <c r="AH8" s="231"/>
      <c r="AI8" s="20"/>
    </row>
    <row r="9" spans="1:38" s="10" customFormat="1" ht="42.6" customHeight="1">
      <c r="A9" s="212" t="s">
        <v>53</v>
      </c>
      <c r="B9" s="214" t="s">
        <v>0</v>
      </c>
      <c r="C9" s="215"/>
      <c r="D9" s="215"/>
      <c r="E9" s="215"/>
      <c r="F9" s="215"/>
      <c r="G9" s="215"/>
      <c r="H9" s="215"/>
      <c r="I9" s="216"/>
      <c r="J9" s="214" t="s">
        <v>1</v>
      </c>
      <c r="K9" s="215"/>
      <c r="L9" s="96" t="s">
        <v>10</v>
      </c>
      <c r="M9" s="96" t="s">
        <v>9</v>
      </c>
      <c r="N9" s="97" t="s">
        <v>6</v>
      </c>
      <c r="O9" s="98" t="s">
        <v>12</v>
      </c>
      <c r="P9" s="96" t="s">
        <v>15</v>
      </c>
      <c r="Q9" s="219" t="s">
        <v>30</v>
      </c>
      <c r="R9" s="220"/>
      <c r="S9" s="232" t="s">
        <v>54</v>
      </c>
      <c r="T9" s="232"/>
      <c r="U9" s="232" t="s">
        <v>31</v>
      </c>
      <c r="V9" s="232"/>
      <c r="W9" s="232" t="s">
        <v>32</v>
      </c>
      <c r="X9" s="232"/>
      <c r="Y9" s="232" t="s">
        <v>49</v>
      </c>
      <c r="Z9" s="232"/>
      <c r="AA9" s="232" t="s">
        <v>85</v>
      </c>
      <c r="AB9" s="232"/>
      <c r="AC9" s="228" t="s">
        <v>86</v>
      </c>
      <c r="AD9" s="228" t="s">
        <v>87</v>
      </c>
      <c r="AE9" s="228" t="s">
        <v>88</v>
      </c>
      <c r="AF9" s="228" t="s">
        <v>104</v>
      </c>
      <c r="AG9" s="228" t="s">
        <v>76</v>
      </c>
      <c r="AH9" s="228" t="s">
        <v>22</v>
      </c>
      <c r="AI9" s="19"/>
      <c r="AK9" s="226" t="s">
        <v>67</v>
      </c>
      <c r="AL9" s="227"/>
    </row>
    <row r="10" spans="1:38" s="10" customFormat="1" ht="48.75" customHeight="1" thickBot="1">
      <c r="A10" s="213"/>
      <c r="B10" s="127" t="s">
        <v>42</v>
      </c>
      <c r="C10" s="127" t="s">
        <v>35</v>
      </c>
      <c r="D10" s="127" t="s">
        <v>41</v>
      </c>
      <c r="E10" s="128" t="s">
        <v>39</v>
      </c>
      <c r="F10" s="127" t="s">
        <v>36</v>
      </c>
      <c r="G10" s="127" t="s">
        <v>37</v>
      </c>
      <c r="H10" s="127" t="s">
        <v>38</v>
      </c>
      <c r="I10" s="127" t="s">
        <v>40</v>
      </c>
      <c r="J10" s="23" t="s">
        <v>20</v>
      </c>
      <c r="K10" s="91" t="s">
        <v>2</v>
      </c>
      <c r="L10" s="99" t="s">
        <v>7</v>
      </c>
      <c r="M10" s="99" t="s">
        <v>14</v>
      </c>
      <c r="N10" s="99" t="s">
        <v>13</v>
      </c>
      <c r="O10" s="99" t="s">
        <v>11</v>
      </c>
      <c r="P10" s="99" t="s">
        <v>17</v>
      </c>
      <c r="Q10" s="221"/>
      <c r="R10" s="222"/>
      <c r="S10" s="95" t="s">
        <v>18</v>
      </c>
      <c r="T10" s="95" t="s">
        <v>19</v>
      </c>
      <c r="U10" s="95" t="s">
        <v>18</v>
      </c>
      <c r="V10" s="95" t="s">
        <v>19</v>
      </c>
      <c r="W10" s="95" t="s">
        <v>18</v>
      </c>
      <c r="X10" s="95" t="s">
        <v>19</v>
      </c>
      <c r="Y10" s="94" t="s">
        <v>18</v>
      </c>
      <c r="Z10" s="94" t="s">
        <v>55</v>
      </c>
      <c r="AA10" s="94" t="s">
        <v>18</v>
      </c>
      <c r="AB10" s="94" t="s">
        <v>55</v>
      </c>
      <c r="AC10" s="229"/>
      <c r="AD10" s="229"/>
      <c r="AE10" s="229"/>
      <c r="AF10" s="229"/>
      <c r="AG10" s="229"/>
      <c r="AH10" s="229"/>
      <c r="AK10" s="135" t="s">
        <v>20</v>
      </c>
      <c r="AL10" s="136" t="s">
        <v>43</v>
      </c>
    </row>
    <row r="11" spans="1:38" s="11" customFormat="1" ht="32.450000000000003" customHeight="1" thickTop="1">
      <c r="A11" s="18"/>
      <c r="B11" s="90" t="s">
        <v>33</v>
      </c>
      <c r="C11" s="90" t="s">
        <v>33</v>
      </c>
      <c r="D11" s="90" t="s">
        <v>33</v>
      </c>
      <c r="E11" s="24" t="s">
        <v>33</v>
      </c>
      <c r="F11" s="90" t="s">
        <v>33</v>
      </c>
      <c r="G11" s="90" t="s">
        <v>33</v>
      </c>
      <c r="H11" s="90" t="s">
        <v>33</v>
      </c>
      <c r="I11" s="90" t="s">
        <v>33</v>
      </c>
      <c r="J11" s="24" t="s">
        <v>5</v>
      </c>
      <c r="K11" s="90" t="s">
        <v>5</v>
      </c>
      <c r="L11" s="100" t="s">
        <v>66</v>
      </c>
      <c r="M11" s="101" t="s">
        <v>8</v>
      </c>
      <c r="N11" s="101" t="s">
        <v>8</v>
      </c>
      <c r="O11" s="102" t="s">
        <v>16</v>
      </c>
      <c r="P11" s="101" t="s">
        <v>8</v>
      </c>
      <c r="Q11" s="103" t="s">
        <v>23</v>
      </c>
      <c r="R11" s="104" t="s">
        <v>29</v>
      </c>
      <c r="S11" s="105" t="s">
        <v>33</v>
      </c>
      <c r="T11" s="101" t="s">
        <v>33</v>
      </c>
      <c r="U11" s="105" t="s">
        <v>33</v>
      </c>
      <c r="V11" s="105" t="s">
        <v>33</v>
      </c>
      <c r="W11" s="105" t="s">
        <v>33</v>
      </c>
      <c r="X11" s="105" t="s">
        <v>33</v>
      </c>
      <c r="Y11" s="105" t="s">
        <v>33</v>
      </c>
      <c r="Z11" s="105" t="s">
        <v>33</v>
      </c>
      <c r="AA11" s="105" t="s">
        <v>5</v>
      </c>
      <c r="AB11" s="105" t="s">
        <v>5</v>
      </c>
      <c r="AC11" s="106" t="s">
        <v>5</v>
      </c>
      <c r="AD11" s="106" t="s">
        <v>5</v>
      </c>
      <c r="AE11" s="106" t="s">
        <v>5</v>
      </c>
      <c r="AF11" s="107" t="s">
        <v>21</v>
      </c>
      <c r="AG11" s="106" t="s">
        <v>5</v>
      </c>
      <c r="AH11" s="108" t="s">
        <v>5</v>
      </c>
      <c r="AK11" s="137" t="s">
        <v>34</v>
      </c>
      <c r="AL11" s="137" t="s">
        <v>34</v>
      </c>
    </row>
    <row r="12" spans="1:38" s="11" customFormat="1" ht="16.149999999999999" customHeight="1">
      <c r="A12" s="8"/>
      <c r="B12" s="47"/>
      <c r="C12" s="47"/>
      <c r="D12" s="27"/>
      <c r="E12" s="82">
        <f>SUM(B12:D12)</f>
        <v>0</v>
      </c>
      <c r="F12" s="27"/>
      <c r="G12" s="27"/>
      <c r="H12" s="27"/>
      <c r="I12" s="82">
        <f>SUM(F12:H12)</f>
        <v>0</v>
      </c>
      <c r="J12" s="84" t="e">
        <f t="shared" ref="J12:J44" si="3">AK12*1.2/12*E12</f>
        <v>#DIV/0!</v>
      </c>
      <c r="K12" s="82" t="e">
        <f t="shared" ref="K12:K44" si="4">AL12*1.2/12*I12</f>
        <v>#DIV/0!</v>
      </c>
      <c r="L12" s="9"/>
      <c r="M12" s="26"/>
      <c r="N12" s="26"/>
      <c r="O12" s="28"/>
      <c r="P12" s="26"/>
      <c r="Q12" s="32"/>
      <c r="R12" s="111">
        <f t="shared" ref="R12:R15" si="5">Q12*20</f>
        <v>0</v>
      </c>
      <c r="S12" s="40"/>
      <c r="T12" s="40"/>
      <c r="U12" s="43"/>
      <c r="V12" s="43"/>
      <c r="W12" s="43"/>
      <c r="X12" s="40"/>
      <c r="Y12" s="43"/>
      <c r="Z12" s="43"/>
      <c r="AA12" s="109" t="e">
        <f t="shared" ref="AA12:AA44" si="6">Y12*1.7/12*AK12</f>
        <v>#DIV/0!</v>
      </c>
      <c r="AB12" s="109" t="e">
        <f t="shared" ref="AB12:AB44" si="7">Z12*1.7/12*AL12</f>
        <v>#DIV/0!</v>
      </c>
      <c r="AC12" s="43"/>
      <c r="AD12" s="65"/>
      <c r="AE12" s="65"/>
      <c r="AF12" s="44"/>
      <c r="AG12" s="75" t="e">
        <f t="shared" ref="AG12" si="8">(IF((AA12)&lt;(AC12+AD12+AE12),(AA12),(AC12+AD12+AE12)))+AF12*10+R12</f>
        <v>#DIV/0!</v>
      </c>
      <c r="AH12" s="75" t="e">
        <f t="shared" ref="AH12:AH44" si="9">AG12-J12</f>
        <v>#DIV/0!</v>
      </c>
      <c r="AK12" s="138" t="e">
        <f t="shared" ref="AK12:AK44" si="10">(C12*0.25+B12*0.95+0*D12)/E12</f>
        <v>#DIV/0!</v>
      </c>
      <c r="AL12" s="138" t="e">
        <f>(G12*0.25+F12*0.95+0*H12)/I12</f>
        <v>#DIV/0!</v>
      </c>
    </row>
    <row r="13" spans="1:38" s="11" customFormat="1" ht="16.149999999999999" customHeight="1">
      <c r="A13" s="31"/>
      <c r="B13" s="47"/>
      <c r="C13" s="47"/>
      <c r="D13" s="48"/>
      <c r="E13" s="82">
        <f t="shared" ref="E13:E44" si="11">SUM(B13:D13)</f>
        <v>0</v>
      </c>
      <c r="F13" s="27"/>
      <c r="G13" s="47"/>
      <c r="H13" s="47"/>
      <c r="I13" s="82">
        <f t="shared" ref="I13:I26" si="12">SUM(F13:H13)</f>
        <v>0</v>
      </c>
      <c r="J13" s="84" t="e">
        <f t="shared" si="3"/>
        <v>#DIV/0!</v>
      </c>
      <c r="K13" s="82" t="e">
        <f t="shared" si="4"/>
        <v>#DIV/0!</v>
      </c>
      <c r="L13" s="92"/>
      <c r="M13" s="28"/>
      <c r="N13" s="28"/>
      <c r="O13" s="28"/>
      <c r="P13" s="26"/>
      <c r="Q13" s="32"/>
      <c r="R13" s="111">
        <f t="shared" si="5"/>
        <v>0</v>
      </c>
      <c r="S13" s="45"/>
      <c r="T13" s="43"/>
      <c r="U13" s="43"/>
      <c r="V13" s="43"/>
      <c r="W13" s="43"/>
      <c r="X13" s="43"/>
      <c r="Y13" s="40"/>
      <c r="Z13" s="40"/>
      <c r="AA13" s="109" t="e">
        <f t="shared" si="6"/>
        <v>#DIV/0!</v>
      </c>
      <c r="AB13" s="109" t="e">
        <f t="shared" si="7"/>
        <v>#DIV/0!</v>
      </c>
      <c r="AC13" s="43"/>
      <c r="AD13" s="65"/>
      <c r="AE13" s="65"/>
      <c r="AF13" s="43"/>
      <c r="AG13" s="75" t="e">
        <f>(IF((AA13)&lt;(AC13+AD13+AE13),(AA13),(AC13+AD13+AE13)))+AF13*10+R13</f>
        <v>#DIV/0!</v>
      </c>
      <c r="AH13" s="75" t="e">
        <f t="shared" si="9"/>
        <v>#DIV/0!</v>
      </c>
      <c r="AK13" s="138" t="e">
        <f t="shared" si="10"/>
        <v>#DIV/0!</v>
      </c>
      <c r="AL13" s="138" t="e">
        <f t="shared" ref="AL13:AL44" si="13">(G13*0.25+F13*0.95+0*H13)/I13</f>
        <v>#DIV/0!</v>
      </c>
    </row>
    <row r="14" spans="1:38" s="11" customFormat="1" ht="16.149999999999999" customHeight="1">
      <c r="A14" s="31"/>
      <c r="B14" s="47"/>
      <c r="C14" s="47"/>
      <c r="D14" s="48"/>
      <c r="E14" s="82">
        <f t="shared" si="11"/>
        <v>0</v>
      </c>
      <c r="F14" s="47"/>
      <c r="G14" s="47"/>
      <c r="H14" s="47"/>
      <c r="I14" s="82">
        <f t="shared" si="12"/>
        <v>0</v>
      </c>
      <c r="J14" s="84" t="e">
        <f t="shared" si="3"/>
        <v>#DIV/0!</v>
      </c>
      <c r="K14" s="82" t="e">
        <f t="shared" si="4"/>
        <v>#DIV/0!</v>
      </c>
      <c r="L14" s="92"/>
      <c r="M14" s="28"/>
      <c r="N14" s="28"/>
      <c r="O14" s="28"/>
      <c r="P14" s="26"/>
      <c r="Q14" s="32"/>
      <c r="R14" s="111">
        <f t="shared" si="5"/>
        <v>0</v>
      </c>
      <c r="S14" s="43"/>
      <c r="T14" s="43"/>
      <c r="U14" s="43"/>
      <c r="V14" s="43"/>
      <c r="W14" s="43"/>
      <c r="X14" s="43"/>
      <c r="Y14" s="40"/>
      <c r="Z14" s="40"/>
      <c r="AA14" s="109" t="e">
        <f t="shared" si="6"/>
        <v>#DIV/0!</v>
      </c>
      <c r="AB14" s="109" t="e">
        <f t="shared" si="7"/>
        <v>#DIV/0!</v>
      </c>
      <c r="AC14" s="43"/>
      <c r="AD14" s="43"/>
      <c r="AE14" s="43"/>
      <c r="AF14" s="43"/>
      <c r="AG14" s="75" t="e">
        <f t="shared" ref="AG14:AG44" si="14">(IF((AA14)&lt;(AC14+AD14+AE14),(AA14),(AC14+AD14+AE14)))+AF14*10+R14</f>
        <v>#DIV/0!</v>
      </c>
      <c r="AH14" s="75" t="e">
        <f t="shared" si="9"/>
        <v>#DIV/0!</v>
      </c>
      <c r="AK14" s="138" t="e">
        <f t="shared" si="10"/>
        <v>#DIV/0!</v>
      </c>
      <c r="AL14" s="138" t="e">
        <f t="shared" si="13"/>
        <v>#DIV/0!</v>
      </c>
    </row>
    <row r="15" spans="1:38" s="11" customFormat="1" ht="16.149999999999999" customHeight="1">
      <c r="A15" s="31"/>
      <c r="B15" s="47"/>
      <c r="C15" s="47"/>
      <c r="D15" s="48"/>
      <c r="E15" s="82">
        <f t="shared" si="11"/>
        <v>0</v>
      </c>
      <c r="F15" s="47"/>
      <c r="G15" s="47"/>
      <c r="H15" s="47"/>
      <c r="I15" s="82">
        <f t="shared" si="12"/>
        <v>0</v>
      </c>
      <c r="J15" s="84" t="e">
        <f t="shared" si="3"/>
        <v>#DIV/0!</v>
      </c>
      <c r="K15" s="82" t="e">
        <f t="shared" si="4"/>
        <v>#DIV/0!</v>
      </c>
      <c r="L15" s="15"/>
      <c r="M15" s="28"/>
      <c r="N15" s="28"/>
      <c r="O15" s="28"/>
      <c r="P15" s="26"/>
      <c r="Q15" s="32"/>
      <c r="R15" s="111">
        <f t="shared" si="5"/>
        <v>0</v>
      </c>
      <c r="S15" s="43"/>
      <c r="T15" s="43"/>
      <c r="U15" s="43"/>
      <c r="V15" s="43"/>
      <c r="W15" s="43"/>
      <c r="X15" s="43"/>
      <c r="Y15" s="40"/>
      <c r="Z15" s="40"/>
      <c r="AA15" s="109" t="e">
        <f t="shared" si="6"/>
        <v>#DIV/0!</v>
      </c>
      <c r="AB15" s="109" t="e">
        <f t="shared" si="7"/>
        <v>#DIV/0!</v>
      </c>
      <c r="AC15" s="43"/>
      <c r="AD15" s="43"/>
      <c r="AE15" s="43"/>
      <c r="AF15" s="43"/>
      <c r="AG15" s="75" t="e">
        <f t="shared" si="14"/>
        <v>#DIV/0!</v>
      </c>
      <c r="AH15" s="75" t="e">
        <f t="shared" si="9"/>
        <v>#DIV/0!</v>
      </c>
      <c r="AK15" s="138" t="e">
        <f t="shared" si="10"/>
        <v>#DIV/0!</v>
      </c>
      <c r="AL15" s="138" t="e">
        <f t="shared" si="13"/>
        <v>#DIV/0!</v>
      </c>
    </row>
    <row r="16" spans="1:38" s="11" customFormat="1" ht="16.149999999999999" customHeight="1">
      <c r="A16" s="31"/>
      <c r="B16" s="47"/>
      <c r="C16" s="47"/>
      <c r="D16" s="48"/>
      <c r="E16" s="82">
        <f t="shared" si="11"/>
        <v>0</v>
      </c>
      <c r="F16" s="47"/>
      <c r="G16" s="47"/>
      <c r="H16" s="47"/>
      <c r="I16" s="82">
        <f t="shared" si="12"/>
        <v>0</v>
      </c>
      <c r="J16" s="84" t="e">
        <f t="shared" si="3"/>
        <v>#DIV/0!</v>
      </c>
      <c r="K16" s="82" t="e">
        <f t="shared" si="4"/>
        <v>#DIV/0!</v>
      </c>
      <c r="L16" s="15"/>
      <c r="M16" s="28"/>
      <c r="N16" s="28"/>
      <c r="O16" s="28"/>
      <c r="P16" s="26"/>
      <c r="Q16" s="32"/>
      <c r="R16" s="111">
        <f>Q16*20</f>
        <v>0</v>
      </c>
      <c r="S16" s="43"/>
      <c r="T16" s="43"/>
      <c r="U16" s="43"/>
      <c r="V16" s="43"/>
      <c r="W16" s="43"/>
      <c r="X16" s="43"/>
      <c r="Y16" s="40"/>
      <c r="Z16" s="40"/>
      <c r="AA16" s="109" t="e">
        <f t="shared" si="6"/>
        <v>#DIV/0!</v>
      </c>
      <c r="AB16" s="109" t="e">
        <f t="shared" si="7"/>
        <v>#DIV/0!</v>
      </c>
      <c r="AC16" s="43"/>
      <c r="AD16" s="43"/>
      <c r="AE16" s="43"/>
      <c r="AF16" s="43"/>
      <c r="AG16" s="75" t="e">
        <f t="shared" si="14"/>
        <v>#DIV/0!</v>
      </c>
      <c r="AH16" s="75" t="e">
        <f t="shared" si="9"/>
        <v>#DIV/0!</v>
      </c>
      <c r="AK16" s="138" t="e">
        <f t="shared" si="10"/>
        <v>#DIV/0!</v>
      </c>
      <c r="AL16" s="138" t="e">
        <f t="shared" si="13"/>
        <v>#DIV/0!</v>
      </c>
    </row>
    <row r="17" spans="1:38" s="11" customFormat="1" ht="16.149999999999999" customHeight="1">
      <c r="A17" s="31"/>
      <c r="B17" s="47"/>
      <c r="C17" s="47"/>
      <c r="D17" s="48"/>
      <c r="E17" s="82">
        <f t="shared" si="11"/>
        <v>0</v>
      </c>
      <c r="F17" s="47"/>
      <c r="G17" s="47"/>
      <c r="H17" s="47"/>
      <c r="I17" s="82">
        <f t="shared" si="12"/>
        <v>0</v>
      </c>
      <c r="J17" s="84" t="e">
        <f t="shared" si="3"/>
        <v>#DIV/0!</v>
      </c>
      <c r="K17" s="82" t="e">
        <f t="shared" si="4"/>
        <v>#DIV/0!</v>
      </c>
      <c r="L17" s="15"/>
      <c r="M17" s="28"/>
      <c r="N17" s="28"/>
      <c r="O17" s="28"/>
      <c r="P17" s="26"/>
      <c r="Q17" s="32"/>
      <c r="R17" s="111">
        <f t="shared" ref="R17:R44" si="15">Q17*20</f>
        <v>0</v>
      </c>
      <c r="S17" s="43"/>
      <c r="T17" s="43"/>
      <c r="U17" s="43"/>
      <c r="V17" s="43"/>
      <c r="W17" s="43"/>
      <c r="X17" s="43"/>
      <c r="Y17" s="40"/>
      <c r="Z17" s="40"/>
      <c r="AA17" s="109" t="e">
        <f t="shared" si="6"/>
        <v>#DIV/0!</v>
      </c>
      <c r="AB17" s="109" t="e">
        <f t="shared" si="7"/>
        <v>#DIV/0!</v>
      </c>
      <c r="AC17" s="43"/>
      <c r="AD17" s="65"/>
      <c r="AE17" s="65"/>
      <c r="AF17" s="43"/>
      <c r="AG17" s="75" t="e">
        <f t="shared" si="14"/>
        <v>#DIV/0!</v>
      </c>
      <c r="AH17" s="75" t="e">
        <f t="shared" si="9"/>
        <v>#DIV/0!</v>
      </c>
      <c r="AK17" s="138" t="e">
        <f t="shared" si="10"/>
        <v>#DIV/0!</v>
      </c>
      <c r="AL17" s="138" t="e">
        <f t="shared" si="13"/>
        <v>#DIV/0!</v>
      </c>
    </row>
    <row r="18" spans="1:38" s="11" customFormat="1" ht="16.149999999999999" customHeight="1">
      <c r="A18" s="31"/>
      <c r="B18" s="47"/>
      <c r="C18" s="47"/>
      <c r="D18" s="48"/>
      <c r="E18" s="82">
        <f t="shared" si="11"/>
        <v>0</v>
      </c>
      <c r="F18" s="47"/>
      <c r="G18" s="47"/>
      <c r="H18" s="47"/>
      <c r="I18" s="82">
        <f t="shared" si="12"/>
        <v>0</v>
      </c>
      <c r="J18" s="84" t="e">
        <f t="shared" si="3"/>
        <v>#DIV/0!</v>
      </c>
      <c r="K18" s="82" t="e">
        <f t="shared" si="4"/>
        <v>#DIV/0!</v>
      </c>
      <c r="L18" s="15"/>
      <c r="M18" s="28"/>
      <c r="N18" s="28"/>
      <c r="O18" s="28"/>
      <c r="P18" s="26"/>
      <c r="Q18" s="32"/>
      <c r="R18" s="111">
        <f t="shared" si="15"/>
        <v>0</v>
      </c>
      <c r="S18" s="43"/>
      <c r="T18" s="43"/>
      <c r="U18" s="43"/>
      <c r="V18" s="43"/>
      <c r="W18" s="43"/>
      <c r="X18" s="43"/>
      <c r="Y18" s="40"/>
      <c r="Z18" s="40"/>
      <c r="AA18" s="109" t="e">
        <f t="shared" si="6"/>
        <v>#DIV/0!</v>
      </c>
      <c r="AB18" s="109" t="e">
        <f t="shared" si="7"/>
        <v>#DIV/0!</v>
      </c>
      <c r="AC18" s="43"/>
      <c r="AD18" s="65"/>
      <c r="AE18" s="65"/>
      <c r="AF18" s="43"/>
      <c r="AG18" s="75" t="e">
        <f t="shared" si="14"/>
        <v>#DIV/0!</v>
      </c>
      <c r="AH18" s="75" t="e">
        <f t="shared" si="9"/>
        <v>#DIV/0!</v>
      </c>
      <c r="AK18" s="138" t="e">
        <f t="shared" si="10"/>
        <v>#DIV/0!</v>
      </c>
      <c r="AL18" s="138" t="e">
        <f t="shared" si="13"/>
        <v>#DIV/0!</v>
      </c>
    </row>
    <row r="19" spans="1:38" s="11" customFormat="1" ht="16.149999999999999" customHeight="1">
      <c r="A19" s="31"/>
      <c r="B19" s="47"/>
      <c r="C19" s="47"/>
      <c r="D19" s="48"/>
      <c r="E19" s="82">
        <f t="shared" si="11"/>
        <v>0</v>
      </c>
      <c r="F19" s="47"/>
      <c r="G19" s="47"/>
      <c r="H19" s="47"/>
      <c r="I19" s="82">
        <f t="shared" si="12"/>
        <v>0</v>
      </c>
      <c r="J19" s="84" t="e">
        <f t="shared" si="3"/>
        <v>#DIV/0!</v>
      </c>
      <c r="K19" s="82" t="e">
        <f t="shared" si="4"/>
        <v>#DIV/0!</v>
      </c>
      <c r="L19" s="15"/>
      <c r="M19" s="28"/>
      <c r="N19" s="28"/>
      <c r="O19" s="28"/>
      <c r="P19" s="26"/>
      <c r="Q19" s="32"/>
      <c r="R19" s="111">
        <f t="shared" si="15"/>
        <v>0</v>
      </c>
      <c r="S19" s="43"/>
      <c r="T19" s="43"/>
      <c r="U19" s="43"/>
      <c r="V19" s="43"/>
      <c r="W19" s="43"/>
      <c r="X19" s="43"/>
      <c r="Y19" s="40"/>
      <c r="Z19" s="40"/>
      <c r="AA19" s="109" t="e">
        <f t="shared" si="6"/>
        <v>#DIV/0!</v>
      </c>
      <c r="AB19" s="109" t="e">
        <f t="shared" si="7"/>
        <v>#DIV/0!</v>
      </c>
      <c r="AC19" s="43"/>
      <c r="AD19" s="65"/>
      <c r="AE19" s="65"/>
      <c r="AF19" s="43"/>
      <c r="AG19" s="75" t="e">
        <f t="shared" si="14"/>
        <v>#DIV/0!</v>
      </c>
      <c r="AH19" s="75" t="e">
        <f t="shared" si="9"/>
        <v>#DIV/0!</v>
      </c>
      <c r="AK19" s="138" t="e">
        <f t="shared" si="10"/>
        <v>#DIV/0!</v>
      </c>
      <c r="AL19" s="138" t="e">
        <f t="shared" si="13"/>
        <v>#DIV/0!</v>
      </c>
    </row>
    <row r="20" spans="1:38" s="11" customFormat="1" ht="16.149999999999999" customHeight="1">
      <c r="A20" s="31"/>
      <c r="B20" s="47"/>
      <c r="C20" s="47"/>
      <c r="D20" s="48"/>
      <c r="E20" s="82">
        <f t="shared" si="11"/>
        <v>0</v>
      </c>
      <c r="F20" s="47"/>
      <c r="G20" s="47"/>
      <c r="H20" s="47"/>
      <c r="I20" s="82">
        <f t="shared" si="12"/>
        <v>0</v>
      </c>
      <c r="J20" s="84" t="e">
        <f t="shared" si="3"/>
        <v>#DIV/0!</v>
      </c>
      <c r="K20" s="82" t="e">
        <f t="shared" si="4"/>
        <v>#DIV/0!</v>
      </c>
      <c r="L20" s="92"/>
      <c r="M20" s="28"/>
      <c r="N20" s="28"/>
      <c r="O20" s="28"/>
      <c r="P20" s="26"/>
      <c r="Q20" s="32"/>
      <c r="R20" s="111">
        <f t="shared" si="15"/>
        <v>0</v>
      </c>
      <c r="S20" s="43"/>
      <c r="T20" s="43"/>
      <c r="U20" s="43"/>
      <c r="V20" s="43"/>
      <c r="W20" s="43"/>
      <c r="X20" s="43"/>
      <c r="Y20" s="40"/>
      <c r="Z20" s="40"/>
      <c r="AA20" s="109" t="e">
        <f t="shared" si="6"/>
        <v>#DIV/0!</v>
      </c>
      <c r="AB20" s="109" t="e">
        <f t="shared" si="7"/>
        <v>#DIV/0!</v>
      </c>
      <c r="AC20" s="43"/>
      <c r="AD20" s="65"/>
      <c r="AE20" s="65"/>
      <c r="AF20" s="43"/>
      <c r="AG20" s="75" t="e">
        <f t="shared" si="14"/>
        <v>#DIV/0!</v>
      </c>
      <c r="AH20" s="75" t="e">
        <f t="shared" si="9"/>
        <v>#DIV/0!</v>
      </c>
      <c r="AK20" s="138" t="e">
        <f t="shared" si="10"/>
        <v>#DIV/0!</v>
      </c>
      <c r="AL20" s="138" t="e">
        <f t="shared" si="13"/>
        <v>#DIV/0!</v>
      </c>
    </row>
    <row r="21" spans="1:38" s="11" customFormat="1" ht="16.149999999999999" customHeight="1">
      <c r="A21" s="31"/>
      <c r="B21" s="47"/>
      <c r="C21" s="47"/>
      <c r="D21" s="49"/>
      <c r="E21" s="82">
        <f t="shared" si="11"/>
        <v>0</v>
      </c>
      <c r="F21" s="50"/>
      <c r="G21" s="50"/>
      <c r="H21" s="50"/>
      <c r="I21" s="82">
        <f t="shared" si="12"/>
        <v>0</v>
      </c>
      <c r="J21" s="84" t="e">
        <f t="shared" si="3"/>
        <v>#DIV/0!</v>
      </c>
      <c r="K21" s="82" t="e">
        <f t="shared" si="4"/>
        <v>#DIV/0!</v>
      </c>
      <c r="L21" s="92"/>
      <c r="M21" s="29"/>
      <c r="N21" s="28"/>
      <c r="O21" s="29"/>
      <c r="P21" s="26"/>
      <c r="Q21" s="32"/>
      <c r="R21" s="111">
        <f t="shared" si="15"/>
        <v>0</v>
      </c>
      <c r="S21" s="45"/>
      <c r="T21" s="45"/>
      <c r="U21" s="43"/>
      <c r="V21" s="43"/>
      <c r="W21" s="43"/>
      <c r="X21" s="45"/>
      <c r="Y21" s="40"/>
      <c r="Z21" s="40"/>
      <c r="AA21" s="109" t="e">
        <f t="shared" si="6"/>
        <v>#DIV/0!</v>
      </c>
      <c r="AB21" s="109" t="e">
        <f t="shared" si="7"/>
        <v>#DIV/0!</v>
      </c>
      <c r="AC21" s="43"/>
      <c r="AD21" s="65"/>
      <c r="AE21" s="65"/>
      <c r="AF21" s="45"/>
      <c r="AG21" s="75" t="e">
        <f t="shared" si="14"/>
        <v>#DIV/0!</v>
      </c>
      <c r="AH21" s="75" t="e">
        <f t="shared" si="9"/>
        <v>#DIV/0!</v>
      </c>
      <c r="AK21" s="138" t="e">
        <f t="shared" si="10"/>
        <v>#DIV/0!</v>
      </c>
      <c r="AL21" s="138" t="e">
        <f t="shared" si="13"/>
        <v>#DIV/0!</v>
      </c>
    </row>
    <row r="22" spans="1:38" s="11" customFormat="1" ht="16.149999999999999" customHeight="1">
      <c r="A22" s="31"/>
      <c r="B22" s="47"/>
      <c r="C22" s="47"/>
      <c r="D22" s="48"/>
      <c r="E22" s="87">
        <f t="shared" si="11"/>
        <v>0</v>
      </c>
      <c r="F22" s="47"/>
      <c r="G22" s="47"/>
      <c r="H22" s="47"/>
      <c r="I22" s="82">
        <f t="shared" si="12"/>
        <v>0</v>
      </c>
      <c r="J22" s="84" t="e">
        <f t="shared" si="3"/>
        <v>#DIV/0!</v>
      </c>
      <c r="K22" s="87" t="e">
        <f t="shared" si="4"/>
        <v>#DIV/0!</v>
      </c>
      <c r="L22" s="15"/>
      <c r="M22" s="28"/>
      <c r="N22" s="28"/>
      <c r="O22" s="28"/>
      <c r="P22" s="28"/>
      <c r="Q22" s="32"/>
      <c r="R22" s="111">
        <f t="shared" si="15"/>
        <v>0</v>
      </c>
      <c r="S22" s="43"/>
      <c r="T22" s="43"/>
      <c r="U22" s="43"/>
      <c r="V22" s="43"/>
      <c r="W22" s="43"/>
      <c r="X22" s="43"/>
      <c r="Y22" s="43"/>
      <c r="Z22" s="43"/>
      <c r="AA22" s="109" t="e">
        <f t="shared" si="6"/>
        <v>#DIV/0!</v>
      </c>
      <c r="AB22" s="109" t="e">
        <f t="shared" si="7"/>
        <v>#DIV/0!</v>
      </c>
      <c r="AC22" s="43"/>
      <c r="AD22" s="43"/>
      <c r="AE22" s="43"/>
      <c r="AF22" s="43"/>
      <c r="AG22" s="75" t="e">
        <f t="shared" si="14"/>
        <v>#DIV/0!</v>
      </c>
      <c r="AH22" s="89" t="e">
        <f t="shared" si="9"/>
        <v>#DIV/0!</v>
      </c>
      <c r="AK22" s="138" t="e">
        <f t="shared" si="10"/>
        <v>#DIV/0!</v>
      </c>
      <c r="AL22" s="138" t="e">
        <f t="shared" si="13"/>
        <v>#DIV/0!</v>
      </c>
    </row>
    <row r="23" spans="1:38" s="11" customFormat="1" ht="16.149999999999999" customHeight="1">
      <c r="A23" s="31"/>
      <c r="B23" s="47"/>
      <c r="C23" s="47"/>
      <c r="D23" s="48"/>
      <c r="E23" s="87">
        <f t="shared" si="11"/>
        <v>0</v>
      </c>
      <c r="F23" s="47"/>
      <c r="G23" s="47"/>
      <c r="H23" s="47"/>
      <c r="I23" s="82">
        <f t="shared" si="12"/>
        <v>0</v>
      </c>
      <c r="J23" s="84" t="e">
        <f t="shared" si="3"/>
        <v>#DIV/0!</v>
      </c>
      <c r="K23" s="87" t="e">
        <f t="shared" si="4"/>
        <v>#DIV/0!</v>
      </c>
      <c r="L23" s="15"/>
      <c r="M23" s="28"/>
      <c r="N23" s="28"/>
      <c r="O23" s="28"/>
      <c r="P23" s="28"/>
      <c r="Q23" s="32"/>
      <c r="R23" s="111">
        <f t="shared" si="15"/>
        <v>0</v>
      </c>
      <c r="S23" s="43"/>
      <c r="T23" s="43"/>
      <c r="U23" s="43"/>
      <c r="V23" s="43"/>
      <c r="W23" s="43"/>
      <c r="X23" s="43"/>
      <c r="Y23" s="43"/>
      <c r="Z23" s="43"/>
      <c r="AA23" s="109" t="e">
        <f t="shared" si="6"/>
        <v>#DIV/0!</v>
      </c>
      <c r="AB23" s="109" t="e">
        <f t="shared" si="7"/>
        <v>#DIV/0!</v>
      </c>
      <c r="AC23" s="43"/>
      <c r="AD23" s="43"/>
      <c r="AE23" s="43"/>
      <c r="AF23" s="43"/>
      <c r="AG23" s="75" t="e">
        <f t="shared" si="14"/>
        <v>#DIV/0!</v>
      </c>
      <c r="AH23" s="89" t="e">
        <f t="shared" si="9"/>
        <v>#DIV/0!</v>
      </c>
      <c r="AK23" s="138" t="e">
        <f t="shared" si="10"/>
        <v>#DIV/0!</v>
      </c>
      <c r="AL23" s="138" t="e">
        <f t="shared" si="13"/>
        <v>#DIV/0!</v>
      </c>
    </row>
    <row r="24" spans="1:38" s="11" customFormat="1" ht="16.149999999999999" customHeight="1">
      <c r="A24" s="31"/>
      <c r="B24" s="47"/>
      <c r="C24" s="47"/>
      <c r="D24" s="48"/>
      <c r="E24" s="87">
        <f t="shared" si="11"/>
        <v>0</v>
      </c>
      <c r="F24" s="47"/>
      <c r="G24" s="47"/>
      <c r="H24" s="47"/>
      <c r="I24" s="82">
        <f t="shared" si="12"/>
        <v>0</v>
      </c>
      <c r="J24" s="84" t="e">
        <f t="shared" si="3"/>
        <v>#DIV/0!</v>
      </c>
      <c r="K24" s="87" t="e">
        <f t="shared" si="4"/>
        <v>#DIV/0!</v>
      </c>
      <c r="L24" s="15"/>
      <c r="M24" s="28"/>
      <c r="N24" s="28"/>
      <c r="O24" s="28"/>
      <c r="P24" s="28"/>
      <c r="Q24" s="32"/>
      <c r="R24" s="111">
        <f t="shared" si="15"/>
        <v>0</v>
      </c>
      <c r="S24" s="43"/>
      <c r="T24" s="43"/>
      <c r="U24" s="43"/>
      <c r="V24" s="43"/>
      <c r="W24" s="43"/>
      <c r="X24" s="43"/>
      <c r="Y24" s="43"/>
      <c r="Z24" s="43"/>
      <c r="AA24" s="109" t="e">
        <f t="shared" si="6"/>
        <v>#DIV/0!</v>
      </c>
      <c r="AB24" s="109" t="e">
        <f t="shared" si="7"/>
        <v>#DIV/0!</v>
      </c>
      <c r="AC24" s="43"/>
      <c r="AD24" s="43"/>
      <c r="AE24" s="43"/>
      <c r="AF24" s="43"/>
      <c r="AG24" s="75" t="e">
        <f t="shared" si="14"/>
        <v>#DIV/0!</v>
      </c>
      <c r="AH24" s="89" t="e">
        <f t="shared" si="9"/>
        <v>#DIV/0!</v>
      </c>
      <c r="AK24" s="138" t="e">
        <f t="shared" si="10"/>
        <v>#DIV/0!</v>
      </c>
      <c r="AL24" s="138" t="e">
        <f t="shared" si="13"/>
        <v>#DIV/0!</v>
      </c>
    </row>
    <row r="25" spans="1:38" s="11" customFormat="1" ht="16.149999999999999" customHeight="1">
      <c r="A25" s="31"/>
      <c r="B25" s="47"/>
      <c r="C25" s="47"/>
      <c r="D25" s="48"/>
      <c r="E25" s="87">
        <f t="shared" si="11"/>
        <v>0</v>
      </c>
      <c r="F25" s="47"/>
      <c r="G25" s="47"/>
      <c r="H25" s="47"/>
      <c r="I25" s="82">
        <f t="shared" si="12"/>
        <v>0</v>
      </c>
      <c r="J25" s="84" t="e">
        <f t="shared" si="3"/>
        <v>#DIV/0!</v>
      </c>
      <c r="K25" s="87" t="e">
        <f t="shared" si="4"/>
        <v>#DIV/0!</v>
      </c>
      <c r="L25" s="15"/>
      <c r="M25" s="28"/>
      <c r="N25" s="28"/>
      <c r="O25" s="28"/>
      <c r="P25" s="28"/>
      <c r="Q25" s="32"/>
      <c r="R25" s="111">
        <f t="shared" si="15"/>
        <v>0</v>
      </c>
      <c r="S25" s="43"/>
      <c r="T25" s="43"/>
      <c r="U25" s="43"/>
      <c r="V25" s="43"/>
      <c r="W25" s="43"/>
      <c r="X25" s="43"/>
      <c r="Y25" s="43"/>
      <c r="Z25" s="43"/>
      <c r="AA25" s="109" t="e">
        <f t="shared" si="6"/>
        <v>#DIV/0!</v>
      </c>
      <c r="AB25" s="109" t="e">
        <f t="shared" si="7"/>
        <v>#DIV/0!</v>
      </c>
      <c r="AC25" s="43"/>
      <c r="AD25" s="43"/>
      <c r="AE25" s="43"/>
      <c r="AF25" s="43"/>
      <c r="AG25" s="75" t="e">
        <f t="shared" si="14"/>
        <v>#DIV/0!</v>
      </c>
      <c r="AH25" s="89" t="e">
        <f t="shared" si="9"/>
        <v>#DIV/0!</v>
      </c>
      <c r="AK25" s="138" t="e">
        <f t="shared" si="10"/>
        <v>#DIV/0!</v>
      </c>
      <c r="AL25" s="138" t="e">
        <f t="shared" si="13"/>
        <v>#DIV/0!</v>
      </c>
    </row>
    <row r="26" spans="1:38" s="11" customFormat="1" ht="16.149999999999999" customHeight="1">
      <c r="A26" s="31"/>
      <c r="B26" s="47"/>
      <c r="C26" s="47"/>
      <c r="D26" s="48"/>
      <c r="E26" s="87">
        <f t="shared" si="11"/>
        <v>0</v>
      </c>
      <c r="F26" s="47"/>
      <c r="G26" s="47"/>
      <c r="H26" s="47"/>
      <c r="I26" s="82">
        <f t="shared" si="12"/>
        <v>0</v>
      </c>
      <c r="J26" s="84" t="e">
        <f t="shared" si="3"/>
        <v>#DIV/0!</v>
      </c>
      <c r="K26" s="87" t="e">
        <f t="shared" si="4"/>
        <v>#DIV/0!</v>
      </c>
      <c r="L26" s="15"/>
      <c r="M26" s="28"/>
      <c r="N26" s="28"/>
      <c r="O26" s="28"/>
      <c r="P26" s="28"/>
      <c r="Q26" s="32"/>
      <c r="R26" s="111">
        <f t="shared" si="15"/>
        <v>0</v>
      </c>
      <c r="S26" s="43"/>
      <c r="T26" s="43"/>
      <c r="U26" s="43"/>
      <c r="V26" s="43"/>
      <c r="W26" s="43"/>
      <c r="X26" s="43"/>
      <c r="Y26" s="43"/>
      <c r="Z26" s="43"/>
      <c r="AA26" s="109" t="e">
        <f t="shared" si="6"/>
        <v>#DIV/0!</v>
      </c>
      <c r="AB26" s="109" t="e">
        <f t="shared" si="7"/>
        <v>#DIV/0!</v>
      </c>
      <c r="AC26" s="43"/>
      <c r="AD26" s="43"/>
      <c r="AE26" s="43"/>
      <c r="AF26" s="43"/>
      <c r="AG26" s="75" t="e">
        <f t="shared" si="14"/>
        <v>#DIV/0!</v>
      </c>
      <c r="AH26" s="89" t="e">
        <f t="shared" si="9"/>
        <v>#DIV/0!</v>
      </c>
      <c r="AK26" s="138" t="e">
        <f t="shared" si="10"/>
        <v>#DIV/0!</v>
      </c>
      <c r="AL26" s="138" t="e">
        <f t="shared" si="13"/>
        <v>#DIV/0!</v>
      </c>
    </row>
    <row r="27" spans="1:38" s="11" customFormat="1" ht="16.149999999999999" customHeight="1">
      <c r="A27" s="31"/>
      <c r="B27" s="47"/>
      <c r="C27" s="47"/>
      <c r="D27" s="48"/>
      <c r="E27" s="87">
        <f t="shared" si="11"/>
        <v>0</v>
      </c>
      <c r="F27" s="47"/>
      <c r="G27" s="47"/>
      <c r="H27" s="47"/>
      <c r="I27" s="87">
        <f t="shared" ref="I27:I44" si="16">SUM(F27:H27)</f>
        <v>0</v>
      </c>
      <c r="J27" s="84" t="e">
        <f t="shared" si="3"/>
        <v>#DIV/0!</v>
      </c>
      <c r="K27" s="87" t="e">
        <f t="shared" si="4"/>
        <v>#DIV/0!</v>
      </c>
      <c r="L27" s="15"/>
      <c r="M27" s="28"/>
      <c r="N27" s="28"/>
      <c r="O27" s="28"/>
      <c r="P27" s="28"/>
      <c r="Q27" s="32"/>
      <c r="R27" s="111">
        <f t="shared" si="15"/>
        <v>0</v>
      </c>
      <c r="S27" s="43"/>
      <c r="T27" s="43"/>
      <c r="U27" s="43"/>
      <c r="V27" s="43"/>
      <c r="W27" s="43"/>
      <c r="X27" s="43"/>
      <c r="Y27" s="43"/>
      <c r="Z27" s="43"/>
      <c r="AA27" s="109" t="e">
        <f t="shared" si="6"/>
        <v>#DIV/0!</v>
      </c>
      <c r="AB27" s="109" t="e">
        <f t="shared" si="7"/>
        <v>#DIV/0!</v>
      </c>
      <c r="AC27" s="43"/>
      <c r="AD27" s="43"/>
      <c r="AE27" s="43"/>
      <c r="AF27" s="43"/>
      <c r="AG27" s="75" t="e">
        <f t="shared" si="14"/>
        <v>#DIV/0!</v>
      </c>
      <c r="AH27" s="89" t="e">
        <f t="shared" si="9"/>
        <v>#DIV/0!</v>
      </c>
      <c r="AK27" s="138" t="e">
        <f t="shared" si="10"/>
        <v>#DIV/0!</v>
      </c>
      <c r="AL27" s="138" t="e">
        <f t="shared" si="13"/>
        <v>#DIV/0!</v>
      </c>
    </row>
    <row r="28" spans="1:38" s="11" customFormat="1" ht="16.149999999999999" customHeight="1">
      <c r="A28" s="31"/>
      <c r="B28" s="47"/>
      <c r="C28" s="47"/>
      <c r="D28" s="48"/>
      <c r="E28" s="87">
        <f t="shared" si="11"/>
        <v>0</v>
      </c>
      <c r="F28" s="47"/>
      <c r="G28" s="47"/>
      <c r="H28" s="47"/>
      <c r="I28" s="87">
        <f t="shared" si="16"/>
        <v>0</v>
      </c>
      <c r="J28" s="84" t="e">
        <f t="shared" si="3"/>
        <v>#DIV/0!</v>
      </c>
      <c r="K28" s="87" t="e">
        <f t="shared" si="4"/>
        <v>#DIV/0!</v>
      </c>
      <c r="L28" s="15"/>
      <c r="M28" s="28"/>
      <c r="N28" s="28"/>
      <c r="O28" s="28"/>
      <c r="P28" s="28"/>
      <c r="Q28" s="32"/>
      <c r="R28" s="111">
        <f t="shared" si="15"/>
        <v>0</v>
      </c>
      <c r="S28" s="43"/>
      <c r="T28" s="43"/>
      <c r="U28" s="43"/>
      <c r="V28" s="43"/>
      <c r="W28" s="43"/>
      <c r="X28" s="43"/>
      <c r="Y28" s="43"/>
      <c r="Z28" s="43"/>
      <c r="AA28" s="109" t="e">
        <f t="shared" si="6"/>
        <v>#DIV/0!</v>
      </c>
      <c r="AB28" s="109" t="e">
        <f t="shared" si="7"/>
        <v>#DIV/0!</v>
      </c>
      <c r="AC28" s="43"/>
      <c r="AD28" s="43"/>
      <c r="AE28" s="43"/>
      <c r="AF28" s="43"/>
      <c r="AG28" s="75" t="e">
        <f t="shared" si="14"/>
        <v>#DIV/0!</v>
      </c>
      <c r="AH28" s="89" t="e">
        <f t="shared" si="9"/>
        <v>#DIV/0!</v>
      </c>
      <c r="AK28" s="138" t="e">
        <f t="shared" si="10"/>
        <v>#DIV/0!</v>
      </c>
      <c r="AL28" s="138" t="e">
        <f t="shared" si="13"/>
        <v>#DIV/0!</v>
      </c>
    </row>
    <row r="29" spans="1:38" s="11" customFormat="1" ht="16.149999999999999" customHeight="1">
      <c r="A29" s="31"/>
      <c r="B29" s="47"/>
      <c r="C29" s="47"/>
      <c r="D29" s="48"/>
      <c r="E29" s="87">
        <f t="shared" si="11"/>
        <v>0</v>
      </c>
      <c r="F29" s="47"/>
      <c r="G29" s="47"/>
      <c r="H29" s="47"/>
      <c r="I29" s="87">
        <f t="shared" si="16"/>
        <v>0</v>
      </c>
      <c r="J29" s="84" t="e">
        <f t="shared" si="3"/>
        <v>#DIV/0!</v>
      </c>
      <c r="K29" s="87" t="e">
        <f t="shared" si="4"/>
        <v>#DIV/0!</v>
      </c>
      <c r="L29" s="15"/>
      <c r="M29" s="28"/>
      <c r="N29" s="28"/>
      <c r="O29" s="28"/>
      <c r="P29" s="28"/>
      <c r="Q29" s="32"/>
      <c r="R29" s="111">
        <f t="shared" si="15"/>
        <v>0</v>
      </c>
      <c r="S29" s="43"/>
      <c r="T29" s="43"/>
      <c r="U29" s="43"/>
      <c r="V29" s="43"/>
      <c r="W29" s="43"/>
      <c r="X29" s="43"/>
      <c r="Y29" s="43"/>
      <c r="Z29" s="43"/>
      <c r="AA29" s="109" t="e">
        <f t="shared" si="6"/>
        <v>#DIV/0!</v>
      </c>
      <c r="AB29" s="109" t="e">
        <f t="shared" si="7"/>
        <v>#DIV/0!</v>
      </c>
      <c r="AC29" s="43"/>
      <c r="AD29" s="43"/>
      <c r="AE29" s="43"/>
      <c r="AF29" s="43"/>
      <c r="AG29" s="75" t="e">
        <f t="shared" si="14"/>
        <v>#DIV/0!</v>
      </c>
      <c r="AH29" s="89" t="e">
        <f t="shared" si="9"/>
        <v>#DIV/0!</v>
      </c>
      <c r="AK29" s="138" t="e">
        <f t="shared" si="10"/>
        <v>#DIV/0!</v>
      </c>
      <c r="AL29" s="138" t="e">
        <f t="shared" si="13"/>
        <v>#DIV/0!</v>
      </c>
    </row>
    <row r="30" spans="1:38" s="11" customFormat="1" ht="16.149999999999999" customHeight="1">
      <c r="A30" s="31"/>
      <c r="B30" s="47"/>
      <c r="C30" s="47"/>
      <c r="D30" s="48"/>
      <c r="E30" s="87">
        <f t="shared" si="11"/>
        <v>0</v>
      </c>
      <c r="F30" s="47"/>
      <c r="G30" s="47"/>
      <c r="H30" s="47"/>
      <c r="I30" s="87">
        <f t="shared" si="16"/>
        <v>0</v>
      </c>
      <c r="J30" s="84" t="e">
        <f t="shared" si="3"/>
        <v>#DIV/0!</v>
      </c>
      <c r="K30" s="87" t="e">
        <f t="shared" si="4"/>
        <v>#DIV/0!</v>
      </c>
      <c r="L30" s="15"/>
      <c r="M30" s="28"/>
      <c r="N30" s="28"/>
      <c r="O30" s="28"/>
      <c r="P30" s="28"/>
      <c r="Q30" s="32"/>
      <c r="R30" s="111">
        <f t="shared" si="15"/>
        <v>0</v>
      </c>
      <c r="S30" s="43"/>
      <c r="T30" s="43"/>
      <c r="U30" s="43"/>
      <c r="V30" s="43"/>
      <c r="W30" s="43"/>
      <c r="X30" s="43"/>
      <c r="Y30" s="43"/>
      <c r="Z30" s="43"/>
      <c r="AA30" s="109" t="e">
        <f t="shared" si="6"/>
        <v>#DIV/0!</v>
      </c>
      <c r="AB30" s="109" t="e">
        <f t="shared" si="7"/>
        <v>#DIV/0!</v>
      </c>
      <c r="AC30" s="43"/>
      <c r="AD30" s="43"/>
      <c r="AE30" s="43"/>
      <c r="AF30" s="43"/>
      <c r="AG30" s="75" t="e">
        <f t="shared" si="14"/>
        <v>#DIV/0!</v>
      </c>
      <c r="AH30" s="89" t="e">
        <f t="shared" si="9"/>
        <v>#DIV/0!</v>
      </c>
      <c r="AK30" s="138" t="e">
        <f t="shared" si="10"/>
        <v>#DIV/0!</v>
      </c>
      <c r="AL30" s="138" t="e">
        <f t="shared" si="13"/>
        <v>#DIV/0!</v>
      </c>
    </row>
    <row r="31" spans="1:38" s="11" customFormat="1" ht="16.149999999999999" customHeight="1">
      <c r="A31" s="31"/>
      <c r="B31" s="47"/>
      <c r="C31" s="47"/>
      <c r="D31" s="48"/>
      <c r="E31" s="87">
        <f t="shared" si="11"/>
        <v>0</v>
      </c>
      <c r="F31" s="47"/>
      <c r="G31" s="47"/>
      <c r="H31" s="47"/>
      <c r="I31" s="87">
        <f t="shared" si="16"/>
        <v>0</v>
      </c>
      <c r="J31" s="84" t="e">
        <f t="shared" si="3"/>
        <v>#DIV/0!</v>
      </c>
      <c r="K31" s="87" t="e">
        <f t="shared" si="4"/>
        <v>#DIV/0!</v>
      </c>
      <c r="L31" s="15"/>
      <c r="M31" s="28"/>
      <c r="N31" s="28"/>
      <c r="O31" s="28"/>
      <c r="P31" s="28"/>
      <c r="Q31" s="32"/>
      <c r="R31" s="111">
        <f t="shared" si="15"/>
        <v>0</v>
      </c>
      <c r="S31" s="43"/>
      <c r="T31" s="43"/>
      <c r="U31" s="43"/>
      <c r="V31" s="43"/>
      <c r="W31" s="43"/>
      <c r="X31" s="43"/>
      <c r="Y31" s="43"/>
      <c r="Z31" s="43"/>
      <c r="AA31" s="109" t="e">
        <f t="shared" si="6"/>
        <v>#DIV/0!</v>
      </c>
      <c r="AB31" s="109" t="e">
        <f t="shared" si="7"/>
        <v>#DIV/0!</v>
      </c>
      <c r="AC31" s="43"/>
      <c r="AD31" s="43"/>
      <c r="AE31" s="43"/>
      <c r="AF31" s="43"/>
      <c r="AG31" s="75" t="e">
        <f t="shared" si="14"/>
        <v>#DIV/0!</v>
      </c>
      <c r="AH31" s="89" t="e">
        <f t="shared" si="9"/>
        <v>#DIV/0!</v>
      </c>
      <c r="AK31" s="138" t="e">
        <f t="shared" si="10"/>
        <v>#DIV/0!</v>
      </c>
      <c r="AL31" s="138" t="e">
        <f t="shared" si="13"/>
        <v>#DIV/0!</v>
      </c>
    </row>
    <row r="32" spans="1:38" s="11" customFormat="1" ht="16.149999999999999" customHeight="1">
      <c r="A32" s="31"/>
      <c r="B32" s="47"/>
      <c r="C32" s="47"/>
      <c r="D32" s="49"/>
      <c r="E32" s="82">
        <f t="shared" si="11"/>
        <v>0</v>
      </c>
      <c r="F32" s="50"/>
      <c r="G32" s="50"/>
      <c r="H32" s="50"/>
      <c r="I32" s="82">
        <f t="shared" si="16"/>
        <v>0</v>
      </c>
      <c r="J32" s="84" t="e">
        <f t="shared" si="3"/>
        <v>#DIV/0!</v>
      </c>
      <c r="K32" s="82" t="e">
        <f t="shared" si="4"/>
        <v>#DIV/0!</v>
      </c>
      <c r="L32" s="16"/>
      <c r="M32" s="29"/>
      <c r="N32" s="29"/>
      <c r="O32" s="29"/>
      <c r="P32" s="26"/>
      <c r="Q32" s="32"/>
      <c r="R32" s="111">
        <f t="shared" si="15"/>
        <v>0</v>
      </c>
      <c r="S32" s="45"/>
      <c r="T32" s="45"/>
      <c r="U32" s="43"/>
      <c r="V32" s="43"/>
      <c r="W32" s="43"/>
      <c r="X32" s="45"/>
      <c r="Y32" s="40"/>
      <c r="Z32" s="40"/>
      <c r="AA32" s="109" t="e">
        <f t="shared" si="6"/>
        <v>#DIV/0!</v>
      </c>
      <c r="AB32" s="109" t="e">
        <f t="shared" si="7"/>
        <v>#DIV/0!</v>
      </c>
      <c r="AC32" s="43"/>
      <c r="AD32" s="43"/>
      <c r="AE32" s="43"/>
      <c r="AF32" s="45"/>
      <c r="AG32" s="75" t="e">
        <f t="shared" si="14"/>
        <v>#DIV/0!</v>
      </c>
      <c r="AH32" s="75" t="e">
        <f t="shared" si="9"/>
        <v>#DIV/0!</v>
      </c>
      <c r="AK32" s="138" t="e">
        <f t="shared" si="10"/>
        <v>#DIV/0!</v>
      </c>
      <c r="AL32" s="138" t="e">
        <f t="shared" si="13"/>
        <v>#DIV/0!</v>
      </c>
    </row>
    <row r="33" spans="1:38" s="11" customFormat="1" ht="16.149999999999999" customHeight="1">
      <c r="A33" s="31"/>
      <c r="B33" s="47"/>
      <c r="C33" s="47"/>
      <c r="D33" s="49"/>
      <c r="E33" s="82">
        <f t="shared" si="11"/>
        <v>0</v>
      </c>
      <c r="F33" s="50"/>
      <c r="G33" s="50"/>
      <c r="H33" s="50"/>
      <c r="I33" s="82">
        <f t="shared" si="16"/>
        <v>0</v>
      </c>
      <c r="J33" s="84" t="e">
        <f t="shared" si="3"/>
        <v>#DIV/0!</v>
      </c>
      <c r="K33" s="82" t="e">
        <f t="shared" si="4"/>
        <v>#DIV/0!</v>
      </c>
      <c r="L33" s="16"/>
      <c r="M33" s="29"/>
      <c r="N33" s="29"/>
      <c r="O33" s="29"/>
      <c r="P33" s="26"/>
      <c r="Q33" s="32"/>
      <c r="R33" s="111">
        <f t="shared" si="15"/>
        <v>0</v>
      </c>
      <c r="S33" s="45"/>
      <c r="T33" s="45"/>
      <c r="U33" s="43"/>
      <c r="V33" s="43"/>
      <c r="W33" s="43"/>
      <c r="X33" s="45"/>
      <c r="Y33" s="40"/>
      <c r="Z33" s="40"/>
      <c r="AA33" s="109" t="e">
        <f t="shared" si="6"/>
        <v>#DIV/0!</v>
      </c>
      <c r="AB33" s="109" t="e">
        <f t="shared" si="7"/>
        <v>#DIV/0!</v>
      </c>
      <c r="AC33" s="43"/>
      <c r="AD33" s="43"/>
      <c r="AE33" s="43"/>
      <c r="AF33" s="45"/>
      <c r="AG33" s="75" t="e">
        <f t="shared" si="14"/>
        <v>#DIV/0!</v>
      </c>
      <c r="AH33" s="75" t="e">
        <f t="shared" si="9"/>
        <v>#DIV/0!</v>
      </c>
      <c r="AK33" s="138" t="e">
        <f t="shared" si="10"/>
        <v>#DIV/0!</v>
      </c>
      <c r="AL33" s="138" t="e">
        <f t="shared" si="13"/>
        <v>#DIV/0!</v>
      </c>
    </row>
    <row r="34" spans="1:38" s="11" customFormat="1" ht="16.149999999999999" customHeight="1">
      <c r="A34" s="31"/>
      <c r="B34" s="47"/>
      <c r="C34" s="47"/>
      <c r="D34" s="49"/>
      <c r="E34" s="82">
        <f t="shared" si="11"/>
        <v>0</v>
      </c>
      <c r="F34" s="50"/>
      <c r="G34" s="50"/>
      <c r="H34" s="50"/>
      <c r="I34" s="82">
        <f t="shared" si="16"/>
        <v>0</v>
      </c>
      <c r="J34" s="84" t="e">
        <f t="shared" si="3"/>
        <v>#DIV/0!</v>
      </c>
      <c r="K34" s="82" t="e">
        <f t="shared" si="4"/>
        <v>#DIV/0!</v>
      </c>
      <c r="L34" s="92"/>
      <c r="M34" s="29"/>
      <c r="N34" s="28"/>
      <c r="O34" s="29"/>
      <c r="P34" s="26"/>
      <c r="Q34" s="32"/>
      <c r="R34" s="111">
        <f t="shared" si="15"/>
        <v>0</v>
      </c>
      <c r="S34" s="45"/>
      <c r="T34" s="45"/>
      <c r="U34" s="43"/>
      <c r="V34" s="43"/>
      <c r="W34" s="43"/>
      <c r="X34" s="45"/>
      <c r="Y34" s="40"/>
      <c r="Z34" s="40"/>
      <c r="AA34" s="109" t="e">
        <f t="shared" si="6"/>
        <v>#DIV/0!</v>
      </c>
      <c r="AB34" s="109" t="e">
        <f t="shared" si="7"/>
        <v>#DIV/0!</v>
      </c>
      <c r="AC34" s="43"/>
      <c r="AD34" s="43"/>
      <c r="AE34" s="43"/>
      <c r="AF34" s="45"/>
      <c r="AG34" s="75" t="e">
        <f t="shared" si="14"/>
        <v>#DIV/0!</v>
      </c>
      <c r="AH34" s="75" t="e">
        <f t="shared" si="9"/>
        <v>#DIV/0!</v>
      </c>
      <c r="AK34" s="138" t="e">
        <f t="shared" si="10"/>
        <v>#DIV/0!</v>
      </c>
      <c r="AL34" s="138" t="e">
        <f t="shared" si="13"/>
        <v>#DIV/0!</v>
      </c>
    </row>
    <row r="35" spans="1:38" s="11" customFormat="1" ht="16.149999999999999" customHeight="1">
      <c r="A35" s="31"/>
      <c r="B35" s="47"/>
      <c r="C35" s="47"/>
      <c r="D35" s="49"/>
      <c r="E35" s="82">
        <f t="shared" si="11"/>
        <v>0</v>
      </c>
      <c r="F35" s="50"/>
      <c r="G35" s="50"/>
      <c r="H35" s="50"/>
      <c r="I35" s="82">
        <f t="shared" si="16"/>
        <v>0</v>
      </c>
      <c r="J35" s="84" t="e">
        <f t="shared" si="3"/>
        <v>#DIV/0!</v>
      </c>
      <c r="K35" s="82" t="e">
        <f t="shared" si="4"/>
        <v>#DIV/0!</v>
      </c>
      <c r="L35" s="92"/>
      <c r="M35" s="29"/>
      <c r="N35" s="28"/>
      <c r="O35" s="29"/>
      <c r="P35" s="26"/>
      <c r="Q35" s="32"/>
      <c r="R35" s="111">
        <f t="shared" si="15"/>
        <v>0</v>
      </c>
      <c r="S35" s="45"/>
      <c r="T35" s="45"/>
      <c r="U35" s="43"/>
      <c r="V35" s="43"/>
      <c r="W35" s="43"/>
      <c r="X35" s="45"/>
      <c r="Y35" s="40"/>
      <c r="Z35" s="40"/>
      <c r="AA35" s="109" t="e">
        <f t="shared" si="6"/>
        <v>#DIV/0!</v>
      </c>
      <c r="AB35" s="109" t="e">
        <f t="shared" si="7"/>
        <v>#DIV/0!</v>
      </c>
      <c r="AC35" s="43"/>
      <c r="AD35" s="43"/>
      <c r="AE35" s="43"/>
      <c r="AF35" s="45"/>
      <c r="AG35" s="75" t="e">
        <f t="shared" si="14"/>
        <v>#DIV/0!</v>
      </c>
      <c r="AH35" s="75" t="e">
        <f t="shared" si="9"/>
        <v>#DIV/0!</v>
      </c>
      <c r="AK35" s="138" t="e">
        <f t="shared" si="10"/>
        <v>#DIV/0!</v>
      </c>
      <c r="AL35" s="138" t="e">
        <f t="shared" si="13"/>
        <v>#DIV/0!</v>
      </c>
    </row>
    <row r="36" spans="1:38" s="11" customFormat="1" ht="16.149999999999999" customHeight="1">
      <c r="A36" s="31"/>
      <c r="B36" s="47"/>
      <c r="C36" s="47"/>
      <c r="D36" s="49"/>
      <c r="E36" s="82">
        <f t="shared" si="11"/>
        <v>0</v>
      </c>
      <c r="F36" s="50"/>
      <c r="G36" s="50"/>
      <c r="H36" s="50"/>
      <c r="I36" s="82">
        <f t="shared" si="16"/>
        <v>0</v>
      </c>
      <c r="J36" s="84" t="e">
        <f t="shared" si="3"/>
        <v>#DIV/0!</v>
      </c>
      <c r="K36" s="82" t="e">
        <f t="shared" si="4"/>
        <v>#DIV/0!</v>
      </c>
      <c r="L36" s="92"/>
      <c r="M36" s="29"/>
      <c r="N36" s="28"/>
      <c r="O36" s="29"/>
      <c r="P36" s="26"/>
      <c r="Q36" s="32"/>
      <c r="R36" s="111">
        <f t="shared" si="15"/>
        <v>0</v>
      </c>
      <c r="S36" s="45"/>
      <c r="T36" s="45"/>
      <c r="U36" s="43"/>
      <c r="V36" s="43"/>
      <c r="W36" s="43"/>
      <c r="X36" s="45"/>
      <c r="Y36" s="40"/>
      <c r="Z36" s="40"/>
      <c r="AA36" s="109" t="e">
        <f t="shared" si="6"/>
        <v>#DIV/0!</v>
      </c>
      <c r="AB36" s="109" t="e">
        <f t="shared" si="7"/>
        <v>#DIV/0!</v>
      </c>
      <c r="AC36" s="43"/>
      <c r="AD36" s="43"/>
      <c r="AE36" s="43"/>
      <c r="AF36" s="45"/>
      <c r="AG36" s="75" t="e">
        <f t="shared" si="14"/>
        <v>#DIV/0!</v>
      </c>
      <c r="AH36" s="75" t="e">
        <f t="shared" si="9"/>
        <v>#DIV/0!</v>
      </c>
      <c r="AK36" s="138" t="e">
        <f t="shared" si="10"/>
        <v>#DIV/0!</v>
      </c>
      <c r="AL36" s="138" t="e">
        <f t="shared" si="13"/>
        <v>#DIV/0!</v>
      </c>
    </row>
    <row r="37" spans="1:38" s="11" customFormat="1" ht="16.149999999999999" customHeight="1">
      <c r="A37" s="31"/>
      <c r="B37" s="47"/>
      <c r="C37" s="47"/>
      <c r="D37" s="49"/>
      <c r="E37" s="82">
        <f t="shared" si="11"/>
        <v>0</v>
      </c>
      <c r="F37" s="50"/>
      <c r="G37" s="50"/>
      <c r="H37" s="50"/>
      <c r="I37" s="82">
        <f t="shared" si="16"/>
        <v>0</v>
      </c>
      <c r="J37" s="84" t="e">
        <f t="shared" si="3"/>
        <v>#DIV/0!</v>
      </c>
      <c r="K37" s="82" t="e">
        <f t="shared" si="4"/>
        <v>#DIV/0!</v>
      </c>
      <c r="L37" s="92"/>
      <c r="M37" s="29"/>
      <c r="N37" s="28"/>
      <c r="O37" s="29"/>
      <c r="P37" s="26"/>
      <c r="Q37" s="32"/>
      <c r="R37" s="111">
        <f t="shared" si="15"/>
        <v>0</v>
      </c>
      <c r="S37" s="45"/>
      <c r="T37" s="45"/>
      <c r="U37" s="43"/>
      <c r="V37" s="43"/>
      <c r="W37" s="43"/>
      <c r="X37" s="45"/>
      <c r="Y37" s="40"/>
      <c r="Z37" s="40"/>
      <c r="AA37" s="109" t="e">
        <f t="shared" si="6"/>
        <v>#DIV/0!</v>
      </c>
      <c r="AB37" s="109" t="e">
        <f t="shared" si="7"/>
        <v>#DIV/0!</v>
      </c>
      <c r="AC37" s="43"/>
      <c r="AD37" s="43"/>
      <c r="AE37" s="43"/>
      <c r="AF37" s="45"/>
      <c r="AG37" s="75" t="e">
        <f t="shared" si="14"/>
        <v>#DIV/0!</v>
      </c>
      <c r="AH37" s="75" t="e">
        <f t="shared" si="9"/>
        <v>#DIV/0!</v>
      </c>
      <c r="AK37" s="138" t="e">
        <f t="shared" si="10"/>
        <v>#DIV/0!</v>
      </c>
      <c r="AL37" s="138" t="e">
        <f t="shared" si="13"/>
        <v>#DIV/0!</v>
      </c>
    </row>
    <row r="38" spans="1:38" s="11" customFormat="1" ht="16.149999999999999" customHeight="1">
      <c r="A38" s="31"/>
      <c r="B38" s="47"/>
      <c r="C38" s="47"/>
      <c r="D38" s="49"/>
      <c r="E38" s="82">
        <f t="shared" si="11"/>
        <v>0</v>
      </c>
      <c r="F38" s="50"/>
      <c r="G38" s="50"/>
      <c r="H38" s="50"/>
      <c r="I38" s="82">
        <f t="shared" si="16"/>
        <v>0</v>
      </c>
      <c r="J38" s="84" t="e">
        <f t="shared" si="3"/>
        <v>#DIV/0!</v>
      </c>
      <c r="K38" s="82" t="e">
        <f t="shared" si="4"/>
        <v>#DIV/0!</v>
      </c>
      <c r="L38" s="92"/>
      <c r="M38" s="29"/>
      <c r="N38" s="28"/>
      <c r="O38" s="29"/>
      <c r="P38" s="26"/>
      <c r="Q38" s="32"/>
      <c r="R38" s="111">
        <f t="shared" si="15"/>
        <v>0</v>
      </c>
      <c r="S38" s="45"/>
      <c r="T38" s="45"/>
      <c r="U38" s="65"/>
      <c r="V38" s="43"/>
      <c r="W38" s="43"/>
      <c r="X38" s="45"/>
      <c r="Y38" s="40"/>
      <c r="Z38" s="40"/>
      <c r="AA38" s="109" t="e">
        <f t="shared" si="6"/>
        <v>#DIV/0!</v>
      </c>
      <c r="AB38" s="109" t="e">
        <f t="shared" si="7"/>
        <v>#DIV/0!</v>
      </c>
      <c r="AC38" s="43"/>
      <c r="AD38" s="43"/>
      <c r="AE38" s="43"/>
      <c r="AF38" s="45"/>
      <c r="AG38" s="75" t="e">
        <f t="shared" si="14"/>
        <v>#DIV/0!</v>
      </c>
      <c r="AH38" s="75" t="e">
        <f t="shared" si="9"/>
        <v>#DIV/0!</v>
      </c>
      <c r="AK38" s="138" t="e">
        <f t="shared" si="10"/>
        <v>#DIV/0!</v>
      </c>
      <c r="AL38" s="138" t="e">
        <f t="shared" si="13"/>
        <v>#DIV/0!</v>
      </c>
    </row>
    <row r="39" spans="1:38" s="11" customFormat="1" ht="16.149999999999999" customHeight="1">
      <c r="A39" s="31"/>
      <c r="B39" s="47"/>
      <c r="C39" s="47"/>
      <c r="D39" s="49"/>
      <c r="E39" s="82">
        <f t="shared" si="11"/>
        <v>0</v>
      </c>
      <c r="F39" s="50"/>
      <c r="G39" s="50"/>
      <c r="H39" s="50"/>
      <c r="I39" s="82">
        <f t="shared" si="16"/>
        <v>0</v>
      </c>
      <c r="J39" s="84" t="e">
        <f t="shared" si="3"/>
        <v>#DIV/0!</v>
      </c>
      <c r="K39" s="82" t="e">
        <f t="shared" si="4"/>
        <v>#DIV/0!</v>
      </c>
      <c r="L39" s="92"/>
      <c r="M39" s="29"/>
      <c r="N39" s="28"/>
      <c r="O39" s="29"/>
      <c r="P39" s="26"/>
      <c r="Q39" s="32"/>
      <c r="R39" s="111">
        <f t="shared" si="15"/>
        <v>0</v>
      </c>
      <c r="S39" s="45"/>
      <c r="T39" s="45"/>
      <c r="U39" s="43"/>
      <c r="V39" s="43"/>
      <c r="W39" s="43"/>
      <c r="X39" s="45"/>
      <c r="Y39" s="40"/>
      <c r="Z39" s="40"/>
      <c r="AA39" s="109" t="e">
        <f t="shared" si="6"/>
        <v>#DIV/0!</v>
      </c>
      <c r="AB39" s="109" t="e">
        <f t="shared" si="7"/>
        <v>#DIV/0!</v>
      </c>
      <c r="AC39" s="43"/>
      <c r="AD39" s="65"/>
      <c r="AE39" s="65"/>
      <c r="AF39" s="45"/>
      <c r="AG39" s="75" t="e">
        <f t="shared" si="14"/>
        <v>#DIV/0!</v>
      </c>
      <c r="AH39" s="75" t="e">
        <f t="shared" si="9"/>
        <v>#DIV/0!</v>
      </c>
      <c r="AK39" s="138" t="e">
        <f t="shared" si="10"/>
        <v>#DIV/0!</v>
      </c>
      <c r="AL39" s="138" t="e">
        <f t="shared" si="13"/>
        <v>#DIV/0!</v>
      </c>
    </row>
    <row r="40" spans="1:38" s="11" customFormat="1" ht="16.149999999999999" customHeight="1">
      <c r="A40" s="31"/>
      <c r="B40" s="47"/>
      <c r="C40" s="47"/>
      <c r="D40" s="49"/>
      <c r="E40" s="82">
        <f t="shared" si="11"/>
        <v>0</v>
      </c>
      <c r="F40" s="50"/>
      <c r="G40" s="50"/>
      <c r="H40" s="50"/>
      <c r="I40" s="82">
        <f t="shared" si="16"/>
        <v>0</v>
      </c>
      <c r="J40" s="84" t="e">
        <f t="shared" si="3"/>
        <v>#DIV/0!</v>
      </c>
      <c r="K40" s="82" t="e">
        <f t="shared" si="4"/>
        <v>#DIV/0!</v>
      </c>
      <c r="L40" s="92"/>
      <c r="M40" s="29"/>
      <c r="N40" s="28"/>
      <c r="O40" s="29"/>
      <c r="P40" s="26"/>
      <c r="Q40" s="32"/>
      <c r="R40" s="111">
        <f t="shared" si="15"/>
        <v>0</v>
      </c>
      <c r="S40" s="45"/>
      <c r="T40" s="45"/>
      <c r="U40" s="43"/>
      <c r="V40" s="43"/>
      <c r="W40" s="43"/>
      <c r="X40" s="45"/>
      <c r="Y40" s="40"/>
      <c r="Z40" s="40"/>
      <c r="AA40" s="109" t="e">
        <f t="shared" si="6"/>
        <v>#DIV/0!</v>
      </c>
      <c r="AB40" s="109" t="e">
        <f t="shared" si="7"/>
        <v>#DIV/0!</v>
      </c>
      <c r="AC40" s="43"/>
      <c r="AD40" s="65"/>
      <c r="AE40" s="65"/>
      <c r="AF40" s="45"/>
      <c r="AG40" s="75" t="e">
        <f t="shared" si="14"/>
        <v>#DIV/0!</v>
      </c>
      <c r="AH40" s="75" t="e">
        <f t="shared" si="9"/>
        <v>#DIV/0!</v>
      </c>
      <c r="AK40" s="138" t="e">
        <f t="shared" si="10"/>
        <v>#DIV/0!</v>
      </c>
      <c r="AL40" s="138" t="e">
        <f t="shared" si="13"/>
        <v>#DIV/0!</v>
      </c>
    </row>
    <row r="41" spans="1:38" s="11" customFormat="1" ht="16.149999999999999" customHeight="1">
      <c r="A41" s="31"/>
      <c r="B41" s="47"/>
      <c r="C41" s="47"/>
      <c r="D41" s="48"/>
      <c r="E41" s="82">
        <f t="shared" si="11"/>
        <v>0</v>
      </c>
      <c r="F41" s="50"/>
      <c r="G41" s="50"/>
      <c r="H41" s="50"/>
      <c r="I41" s="82">
        <f t="shared" si="16"/>
        <v>0</v>
      </c>
      <c r="J41" s="84" t="e">
        <f t="shared" si="3"/>
        <v>#DIV/0!</v>
      </c>
      <c r="K41" s="82" t="e">
        <f t="shared" si="4"/>
        <v>#DIV/0!</v>
      </c>
      <c r="L41" s="92"/>
      <c r="M41" s="29"/>
      <c r="N41" s="28"/>
      <c r="O41" s="29"/>
      <c r="P41" s="26"/>
      <c r="Q41" s="32"/>
      <c r="R41" s="111">
        <f t="shared" si="15"/>
        <v>0</v>
      </c>
      <c r="S41" s="45"/>
      <c r="T41" s="45"/>
      <c r="U41" s="43"/>
      <c r="V41" s="43"/>
      <c r="W41" s="43"/>
      <c r="X41" s="45"/>
      <c r="Y41" s="40"/>
      <c r="Z41" s="40"/>
      <c r="AA41" s="109" t="e">
        <f t="shared" si="6"/>
        <v>#DIV/0!</v>
      </c>
      <c r="AB41" s="109" t="e">
        <f t="shared" si="7"/>
        <v>#DIV/0!</v>
      </c>
      <c r="AC41" s="43"/>
      <c r="AD41" s="43"/>
      <c r="AE41" s="43"/>
      <c r="AF41" s="45"/>
      <c r="AG41" s="75" t="e">
        <f t="shared" si="14"/>
        <v>#DIV/0!</v>
      </c>
      <c r="AH41" s="75" t="e">
        <f t="shared" si="9"/>
        <v>#DIV/0!</v>
      </c>
      <c r="AK41" s="138" t="e">
        <f t="shared" si="10"/>
        <v>#DIV/0!</v>
      </c>
      <c r="AL41" s="138" t="e">
        <f t="shared" si="13"/>
        <v>#DIV/0!</v>
      </c>
    </row>
    <row r="42" spans="1:38" s="11" customFormat="1" ht="16.149999999999999" customHeight="1">
      <c r="A42" s="8"/>
      <c r="B42" s="47"/>
      <c r="C42" s="47"/>
      <c r="D42" s="48"/>
      <c r="E42" s="82">
        <f t="shared" si="11"/>
        <v>0</v>
      </c>
      <c r="F42" s="50"/>
      <c r="G42" s="50"/>
      <c r="H42" s="50"/>
      <c r="I42" s="82">
        <f t="shared" si="16"/>
        <v>0</v>
      </c>
      <c r="J42" s="84" t="e">
        <f t="shared" si="3"/>
        <v>#DIV/0!</v>
      </c>
      <c r="K42" s="82" t="e">
        <f t="shared" si="4"/>
        <v>#DIV/0!</v>
      </c>
      <c r="L42" s="92"/>
      <c r="M42" s="29"/>
      <c r="N42" s="28"/>
      <c r="O42" s="29"/>
      <c r="P42" s="26"/>
      <c r="Q42" s="32"/>
      <c r="R42" s="111">
        <f t="shared" si="15"/>
        <v>0</v>
      </c>
      <c r="S42" s="45"/>
      <c r="T42" s="45"/>
      <c r="U42" s="43"/>
      <c r="V42" s="43"/>
      <c r="W42" s="43"/>
      <c r="X42" s="45"/>
      <c r="Y42" s="40"/>
      <c r="Z42" s="40"/>
      <c r="AA42" s="109" t="e">
        <f t="shared" si="6"/>
        <v>#DIV/0!</v>
      </c>
      <c r="AB42" s="109" t="e">
        <f t="shared" si="7"/>
        <v>#DIV/0!</v>
      </c>
      <c r="AC42" s="43"/>
      <c r="AD42" s="43"/>
      <c r="AE42" s="43"/>
      <c r="AF42" s="45"/>
      <c r="AG42" s="75" t="e">
        <f t="shared" si="14"/>
        <v>#DIV/0!</v>
      </c>
      <c r="AH42" s="75" t="e">
        <f t="shared" si="9"/>
        <v>#DIV/0!</v>
      </c>
      <c r="AK42" s="138" t="e">
        <f t="shared" si="10"/>
        <v>#DIV/0!</v>
      </c>
      <c r="AL42" s="138" t="e">
        <f t="shared" si="13"/>
        <v>#DIV/0!</v>
      </c>
    </row>
    <row r="43" spans="1:38" s="11" customFormat="1" ht="16.149999999999999" customHeight="1">
      <c r="A43" s="31"/>
      <c r="B43" s="47"/>
      <c r="C43" s="47"/>
      <c r="D43" s="49"/>
      <c r="E43" s="82">
        <f t="shared" si="11"/>
        <v>0</v>
      </c>
      <c r="F43" s="50"/>
      <c r="G43" s="50"/>
      <c r="H43" s="50"/>
      <c r="I43" s="82">
        <f t="shared" si="16"/>
        <v>0</v>
      </c>
      <c r="J43" s="84" t="e">
        <f t="shared" si="3"/>
        <v>#DIV/0!</v>
      </c>
      <c r="K43" s="82" t="e">
        <f t="shared" si="4"/>
        <v>#DIV/0!</v>
      </c>
      <c r="L43" s="92"/>
      <c r="M43" s="29"/>
      <c r="N43" s="28"/>
      <c r="O43" s="29"/>
      <c r="P43" s="26"/>
      <c r="Q43" s="32"/>
      <c r="R43" s="111">
        <f t="shared" si="15"/>
        <v>0</v>
      </c>
      <c r="S43" s="45"/>
      <c r="T43" s="45"/>
      <c r="U43" s="43"/>
      <c r="V43" s="43"/>
      <c r="W43" s="43"/>
      <c r="X43" s="45"/>
      <c r="Y43" s="40"/>
      <c r="Z43" s="40"/>
      <c r="AA43" s="109" t="e">
        <f t="shared" si="6"/>
        <v>#DIV/0!</v>
      </c>
      <c r="AB43" s="109" t="e">
        <f t="shared" si="7"/>
        <v>#DIV/0!</v>
      </c>
      <c r="AC43" s="43"/>
      <c r="AD43" s="65"/>
      <c r="AE43" s="65"/>
      <c r="AF43" s="45"/>
      <c r="AG43" s="75" t="e">
        <f t="shared" si="14"/>
        <v>#DIV/0!</v>
      </c>
      <c r="AH43" s="75" t="e">
        <f t="shared" si="9"/>
        <v>#DIV/0!</v>
      </c>
      <c r="AK43" s="138" t="e">
        <f t="shared" si="10"/>
        <v>#DIV/0!</v>
      </c>
      <c r="AL43" s="138" t="e">
        <f t="shared" si="13"/>
        <v>#DIV/0!</v>
      </c>
    </row>
    <row r="44" spans="1:38" s="11" customFormat="1" ht="16.149999999999999" customHeight="1" thickBot="1">
      <c r="A44" s="17"/>
      <c r="B44" s="36"/>
      <c r="C44" s="36"/>
      <c r="D44" s="37"/>
      <c r="E44" s="83">
        <f t="shared" si="11"/>
        <v>0</v>
      </c>
      <c r="F44" s="36"/>
      <c r="G44" s="36"/>
      <c r="H44" s="36"/>
      <c r="I44" s="82">
        <f t="shared" si="16"/>
        <v>0</v>
      </c>
      <c r="J44" s="85" t="e">
        <f t="shared" si="3"/>
        <v>#DIV/0!</v>
      </c>
      <c r="K44" s="83" t="e">
        <f t="shared" si="4"/>
        <v>#DIV/0!</v>
      </c>
      <c r="L44" s="93"/>
      <c r="M44" s="35"/>
      <c r="N44" s="35"/>
      <c r="O44" s="35"/>
      <c r="P44" s="35"/>
      <c r="Q44" s="34"/>
      <c r="R44" s="112">
        <f t="shared" si="15"/>
        <v>0</v>
      </c>
      <c r="S44" s="41"/>
      <c r="T44" s="41"/>
      <c r="U44" s="41"/>
      <c r="V44" s="41"/>
      <c r="W44" s="41"/>
      <c r="X44" s="41"/>
      <c r="Y44" s="46"/>
      <c r="Z44" s="46"/>
      <c r="AA44" s="110" t="e">
        <f t="shared" si="6"/>
        <v>#DIV/0!</v>
      </c>
      <c r="AB44" s="110" t="e">
        <f t="shared" si="7"/>
        <v>#DIV/0!</v>
      </c>
      <c r="AC44" s="41"/>
      <c r="AD44" s="41"/>
      <c r="AE44" s="41"/>
      <c r="AF44" s="41"/>
      <c r="AG44" s="76" t="e">
        <f t="shared" si="14"/>
        <v>#DIV/0!</v>
      </c>
      <c r="AH44" s="76" t="e">
        <f t="shared" si="9"/>
        <v>#DIV/0!</v>
      </c>
      <c r="AK44" s="139" t="e">
        <f t="shared" si="10"/>
        <v>#DIV/0!</v>
      </c>
      <c r="AL44" s="138" t="e">
        <f t="shared" si="13"/>
        <v>#DIV/0!</v>
      </c>
    </row>
    <row r="45" spans="1:38" s="11" customFormat="1" ht="16.149999999999999" customHeight="1" thickTop="1" thickBot="1">
      <c r="A45" s="42"/>
      <c r="B45" s="27"/>
      <c r="C45" s="30"/>
      <c r="D45" s="30" t="s">
        <v>48</v>
      </c>
      <c r="E45" s="82">
        <f>SUM(E12:E44)</f>
        <v>0</v>
      </c>
      <c r="F45" s="33"/>
      <c r="G45" s="33"/>
      <c r="H45" s="33"/>
      <c r="I45" s="82">
        <f>SUM(I12:I44)</f>
        <v>0</v>
      </c>
      <c r="J45" s="82" t="e">
        <f>SUM(J12:J44)</f>
        <v>#DIV/0!</v>
      </c>
      <c r="K45" s="82" t="e">
        <f>SUM(K12:K44)</f>
        <v>#DIV/0!</v>
      </c>
      <c r="L45" s="42"/>
      <c r="M45" s="42"/>
      <c r="N45" s="42"/>
      <c r="O45" s="42"/>
      <c r="P45" s="42"/>
      <c r="Q45" s="113">
        <f>SUM(Q16:Q44)</f>
        <v>0</v>
      </c>
      <c r="R45" s="113">
        <f>SUM(R16:R44)</f>
        <v>0</v>
      </c>
      <c r="S45" s="42"/>
      <c r="T45" s="42"/>
      <c r="U45" s="42"/>
      <c r="V45" s="42"/>
      <c r="W45" s="42"/>
      <c r="X45" s="42"/>
      <c r="Y45" s="39"/>
      <c r="Z45" s="39"/>
      <c r="AA45" s="73"/>
      <c r="AB45" s="73"/>
      <c r="AC45" s="39"/>
      <c r="AD45" s="39"/>
      <c r="AF45" s="39"/>
      <c r="AG45" s="114" t="e">
        <f>SUM(AG12:AG44)</f>
        <v>#DIV/0!</v>
      </c>
      <c r="AH45" s="115" t="e">
        <f t="shared" ref="AH45" si="17">SUM(AH12:AH44)</f>
        <v>#DIV/0!</v>
      </c>
      <c r="AK45" s="33"/>
      <c r="AL45" s="27"/>
    </row>
    <row r="46" spans="1:38" s="5" customFormat="1" ht="20.100000000000001" customHeight="1">
      <c r="A46" s="3"/>
      <c r="B46" s="3"/>
      <c r="C46" s="3"/>
      <c r="D46" s="3"/>
      <c r="E46" s="4"/>
      <c r="F46" s="4"/>
      <c r="G46" s="4"/>
      <c r="H46" s="4"/>
      <c r="I46" s="4"/>
      <c r="J46" s="4"/>
      <c r="K46" s="4"/>
      <c r="L46" s="4"/>
      <c r="M46" s="4"/>
      <c r="W46" s="72"/>
      <c r="X46" s="72"/>
      <c r="Y46" s="72"/>
      <c r="AH46" s="14"/>
      <c r="AI46" s="14"/>
    </row>
    <row r="50" spans="1:8" ht="20.100000000000001" customHeight="1">
      <c r="E50" s="7"/>
      <c r="F50" s="7"/>
      <c r="G50" s="7"/>
      <c r="H50" s="7"/>
    </row>
    <row r="51" spans="1:8" ht="20.100000000000001" customHeight="1">
      <c r="A51" s="6"/>
      <c r="B51" s="6"/>
      <c r="C51" s="6"/>
      <c r="D51" s="6"/>
      <c r="E51" s="4"/>
      <c r="F51" s="4"/>
      <c r="G51" s="4"/>
      <c r="H51" s="4"/>
    </row>
    <row r="52" spans="1:8" ht="20.100000000000001" customHeight="1">
      <c r="A52" s="6"/>
      <c r="B52" s="6"/>
      <c r="C52" s="6"/>
      <c r="D52" s="6"/>
    </row>
    <row r="53" spans="1:8" ht="20.100000000000001" customHeight="1">
      <c r="A53" s="6"/>
      <c r="B53" s="6"/>
      <c r="C53" s="6"/>
      <c r="D53" s="6"/>
    </row>
    <row r="55" spans="1:8" ht="20.100000000000001" customHeight="1">
      <c r="A55" s="6"/>
      <c r="B55" s="6"/>
      <c r="C55" s="6"/>
      <c r="D55" s="6"/>
    </row>
    <row r="56" spans="1:8" ht="20.100000000000001" customHeight="1">
      <c r="A56" s="6"/>
      <c r="B56" s="6"/>
      <c r="C56" s="6"/>
      <c r="D56" s="6"/>
    </row>
    <row r="57" spans="1:8" ht="20.100000000000001" customHeight="1">
      <c r="A57" s="6"/>
      <c r="B57" s="6"/>
      <c r="C57" s="6"/>
      <c r="D57" s="6"/>
    </row>
    <row r="58" spans="1:8" ht="20.100000000000001" customHeight="1">
      <c r="A58" s="6"/>
      <c r="B58" s="6"/>
      <c r="C58" s="6"/>
      <c r="D58" s="6"/>
    </row>
    <row r="59" spans="1:8" ht="20.100000000000001" customHeight="1">
      <c r="A59" s="6"/>
      <c r="B59" s="6"/>
      <c r="C59" s="6"/>
      <c r="D59" s="6"/>
    </row>
    <row r="60" spans="1:8" ht="20.100000000000001" customHeight="1">
      <c r="A60" s="6"/>
      <c r="B60" s="6"/>
      <c r="C60" s="6"/>
      <c r="D60" s="6"/>
    </row>
    <row r="61" spans="1:8" ht="20.100000000000001" customHeight="1">
      <c r="A61" s="6"/>
      <c r="B61" s="6"/>
      <c r="C61" s="6"/>
      <c r="D61" s="6"/>
    </row>
    <row r="62" spans="1:8" ht="20.100000000000001" customHeight="1">
      <c r="A62" s="6"/>
      <c r="B62" s="6"/>
      <c r="C62" s="6"/>
      <c r="D62" s="6"/>
    </row>
    <row r="63" spans="1:8" ht="20.100000000000001" customHeight="1">
      <c r="A63" s="6"/>
      <c r="B63" s="6"/>
      <c r="C63" s="6"/>
      <c r="D63" s="6"/>
    </row>
    <row r="64" spans="1:8" ht="20.100000000000001" customHeight="1">
      <c r="A64" s="6"/>
      <c r="B64" s="6"/>
      <c r="C64" s="6"/>
      <c r="D64" s="6"/>
    </row>
    <row r="65" spans="1:4" ht="20.100000000000001" customHeight="1">
      <c r="A65" s="6"/>
      <c r="B65" s="6"/>
      <c r="C65" s="6"/>
      <c r="D65" s="6"/>
    </row>
    <row r="66" spans="1:4" ht="20.100000000000001" customHeight="1">
      <c r="A66" s="6"/>
      <c r="B66" s="6"/>
      <c r="C66" s="6"/>
      <c r="D66" s="6"/>
    </row>
    <row r="67" spans="1:4" ht="20.100000000000001" customHeight="1">
      <c r="A67" s="6"/>
      <c r="B67" s="6"/>
      <c r="C67" s="6"/>
      <c r="D67" s="6"/>
    </row>
    <row r="68" spans="1:4" ht="20.100000000000001" customHeight="1">
      <c r="A68" s="6"/>
      <c r="B68" s="6"/>
      <c r="C68" s="6"/>
      <c r="D68" s="6"/>
    </row>
    <row r="69" spans="1:4" ht="20.100000000000001" customHeight="1">
      <c r="A69" s="6"/>
      <c r="B69" s="6"/>
      <c r="C69" s="6"/>
      <c r="D69" s="6"/>
    </row>
    <row r="70" spans="1:4" ht="20.100000000000001" customHeight="1">
      <c r="A70" s="6"/>
      <c r="B70" s="6"/>
      <c r="C70" s="6"/>
      <c r="D70" s="6"/>
    </row>
    <row r="71" spans="1:4" ht="20.100000000000001" customHeight="1">
      <c r="A71" s="6"/>
      <c r="B71" s="6"/>
      <c r="C71" s="6"/>
      <c r="D71" s="6"/>
    </row>
    <row r="72" spans="1:4" ht="20.100000000000001" customHeight="1">
      <c r="A72" s="6"/>
      <c r="B72" s="6"/>
      <c r="C72" s="6"/>
      <c r="D72" s="6"/>
    </row>
    <row r="73" spans="1:4" ht="20.100000000000001" customHeight="1">
      <c r="A73" s="6"/>
      <c r="B73" s="6"/>
      <c r="C73" s="6"/>
      <c r="D73" s="6"/>
    </row>
    <row r="74" spans="1:4" ht="20.100000000000001" customHeight="1">
      <c r="A74" s="6"/>
      <c r="B74" s="6"/>
      <c r="C74" s="6"/>
      <c r="D74" s="6"/>
    </row>
    <row r="75" spans="1:4" ht="20.100000000000001" customHeight="1">
      <c r="A75" s="6"/>
      <c r="B75" s="6"/>
      <c r="C75" s="6"/>
      <c r="D75" s="6"/>
    </row>
    <row r="76" spans="1:4" ht="20.100000000000001" customHeight="1">
      <c r="A76" s="6"/>
      <c r="B76" s="6"/>
      <c r="C76" s="6"/>
      <c r="D76" s="6"/>
    </row>
    <row r="77" spans="1:4" ht="20.100000000000001" customHeight="1">
      <c r="A77" s="6"/>
      <c r="B77" s="6"/>
      <c r="C77" s="6"/>
      <c r="D77" s="6"/>
    </row>
    <row r="78" spans="1:4" ht="20.100000000000001" customHeight="1">
      <c r="A78" s="6"/>
      <c r="B78" s="6"/>
      <c r="C78" s="6"/>
      <c r="D78" s="6"/>
    </row>
    <row r="79" spans="1:4" ht="20.100000000000001" customHeight="1">
      <c r="A79" s="6"/>
      <c r="B79" s="6"/>
      <c r="C79" s="6"/>
      <c r="D79" s="6"/>
    </row>
    <row r="80" spans="1:4" ht="20.100000000000001" customHeight="1">
      <c r="A80" s="6"/>
      <c r="B80" s="6"/>
      <c r="C80" s="6"/>
      <c r="D80" s="6"/>
    </row>
    <row r="81" spans="1:4" ht="20.100000000000001" customHeight="1">
      <c r="A81" s="6"/>
      <c r="B81" s="6"/>
      <c r="C81" s="6"/>
      <c r="D81" s="6"/>
    </row>
    <row r="82" spans="1:4" ht="20.100000000000001" customHeight="1">
      <c r="A82" s="6"/>
      <c r="B82" s="6"/>
      <c r="C82" s="6"/>
      <c r="D82" s="6"/>
    </row>
    <row r="83" spans="1:4" ht="20.100000000000001" customHeight="1">
      <c r="A83" s="6"/>
      <c r="B83" s="6"/>
      <c r="C83" s="6"/>
      <c r="D83" s="6"/>
    </row>
    <row r="84" spans="1:4" ht="20.100000000000001" customHeight="1">
      <c r="A84" s="6"/>
      <c r="B84" s="6"/>
      <c r="C84" s="6"/>
      <c r="D84" s="6"/>
    </row>
    <row r="85" spans="1:4" ht="20.100000000000001" customHeight="1">
      <c r="A85" s="6"/>
      <c r="B85" s="6"/>
      <c r="C85" s="6"/>
      <c r="D85" s="6"/>
    </row>
    <row r="86" spans="1:4" ht="20.100000000000001" customHeight="1">
      <c r="A86" s="6"/>
      <c r="B86" s="6"/>
      <c r="C86" s="6"/>
      <c r="D86" s="6"/>
    </row>
    <row r="87" spans="1:4" ht="20.100000000000001" customHeight="1">
      <c r="A87" s="6"/>
      <c r="B87" s="6"/>
      <c r="C87" s="6"/>
      <c r="D87" s="6"/>
    </row>
    <row r="88" spans="1:4" ht="20.100000000000001" customHeight="1">
      <c r="A88" s="6"/>
      <c r="B88" s="6"/>
      <c r="C88" s="6"/>
      <c r="D88" s="6"/>
    </row>
    <row r="89" spans="1:4" ht="20.100000000000001" customHeight="1">
      <c r="A89" s="6"/>
      <c r="B89" s="6"/>
      <c r="C89" s="6"/>
      <c r="D89" s="6"/>
    </row>
    <row r="90" spans="1:4" ht="20.100000000000001" customHeight="1">
      <c r="A90" s="6"/>
      <c r="B90" s="6"/>
      <c r="C90" s="6"/>
      <c r="D90" s="6"/>
    </row>
    <row r="91" spans="1:4" ht="20.100000000000001" customHeight="1">
      <c r="A91" s="6"/>
      <c r="B91" s="6"/>
      <c r="C91" s="6"/>
      <c r="D91" s="6"/>
    </row>
    <row r="92" spans="1:4" ht="20.100000000000001" customHeight="1">
      <c r="A92" s="6"/>
      <c r="B92" s="6"/>
      <c r="C92" s="6"/>
      <c r="D92" s="6"/>
    </row>
    <row r="93" spans="1:4" ht="20.100000000000001" customHeight="1">
      <c r="A93" s="6"/>
      <c r="B93" s="6"/>
      <c r="C93" s="6"/>
      <c r="D93" s="6"/>
    </row>
    <row r="94" spans="1:4" ht="20.100000000000001" customHeight="1">
      <c r="A94" s="6"/>
      <c r="B94" s="6"/>
      <c r="C94" s="6"/>
      <c r="D94" s="6"/>
    </row>
    <row r="95" spans="1:4" ht="20.100000000000001" customHeight="1">
      <c r="A95" s="6"/>
      <c r="B95" s="6"/>
      <c r="C95" s="6"/>
      <c r="D95" s="6"/>
    </row>
    <row r="96" spans="1:4" ht="20.100000000000001" customHeight="1">
      <c r="A96" s="6"/>
      <c r="B96" s="6"/>
      <c r="C96" s="6"/>
      <c r="D96" s="6"/>
    </row>
    <row r="97" spans="1:4" ht="20.100000000000001" customHeight="1">
      <c r="A97" s="6"/>
      <c r="B97" s="6"/>
      <c r="C97" s="6"/>
      <c r="D97" s="6"/>
    </row>
    <row r="98" spans="1:4" ht="20.100000000000001" customHeight="1">
      <c r="A98" s="6"/>
      <c r="B98" s="6"/>
      <c r="C98" s="6"/>
      <c r="D98" s="6"/>
    </row>
    <row r="99" spans="1:4" ht="20.100000000000001" customHeight="1">
      <c r="A99" s="6"/>
      <c r="B99" s="6"/>
      <c r="C99" s="6"/>
      <c r="D99" s="6"/>
    </row>
    <row r="100" spans="1:4" ht="20.100000000000001" customHeight="1">
      <c r="A100" s="6"/>
      <c r="B100" s="6"/>
      <c r="C100" s="6"/>
      <c r="D100" s="6"/>
    </row>
    <row r="101" spans="1:4" ht="20.100000000000001" customHeight="1">
      <c r="A101" s="6"/>
      <c r="B101" s="6"/>
      <c r="C101" s="6"/>
      <c r="D101" s="6"/>
    </row>
    <row r="102" spans="1:4" ht="20.100000000000001" customHeight="1">
      <c r="A102" s="6"/>
      <c r="B102" s="6"/>
      <c r="C102" s="6"/>
      <c r="D102" s="6"/>
    </row>
    <row r="103" spans="1:4" ht="20.100000000000001" customHeight="1">
      <c r="A103" s="6"/>
      <c r="B103" s="6"/>
      <c r="C103" s="6"/>
      <c r="D103" s="6"/>
    </row>
    <row r="104" spans="1:4" ht="20.100000000000001" customHeight="1">
      <c r="A104" s="6"/>
      <c r="B104" s="6"/>
      <c r="C104" s="6"/>
      <c r="D104" s="6"/>
    </row>
    <row r="105" spans="1:4" ht="20.100000000000001" customHeight="1">
      <c r="A105" s="6"/>
      <c r="B105" s="6"/>
      <c r="C105" s="6"/>
      <c r="D105" s="6"/>
    </row>
    <row r="106" spans="1:4" ht="20.100000000000001" customHeight="1">
      <c r="A106" s="6"/>
      <c r="B106" s="6"/>
      <c r="C106" s="6"/>
      <c r="D106" s="6"/>
    </row>
    <row r="107" spans="1:4" ht="20.100000000000001" customHeight="1">
      <c r="A107" s="6"/>
      <c r="B107" s="6"/>
      <c r="C107" s="6"/>
      <c r="D107" s="6"/>
    </row>
    <row r="108" spans="1:4" ht="20.100000000000001" customHeight="1">
      <c r="A108" s="6"/>
      <c r="B108" s="6"/>
      <c r="C108" s="6"/>
      <c r="D108" s="6"/>
    </row>
    <row r="109" spans="1:4" ht="20.100000000000001" customHeight="1">
      <c r="A109" s="6"/>
      <c r="B109" s="6"/>
      <c r="C109" s="6"/>
      <c r="D109" s="6"/>
    </row>
    <row r="110" spans="1:4" ht="20.100000000000001" customHeight="1">
      <c r="A110" s="6"/>
      <c r="B110" s="6"/>
      <c r="C110" s="6"/>
      <c r="D110" s="6"/>
    </row>
    <row r="111" spans="1:4" ht="20.100000000000001" customHeight="1">
      <c r="A111" s="6"/>
      <c r="B111" s="6"/>
      <c r="C111" s="6"/>
      <c r="D111" s="6"/>
    </row>
    <row r="112" spans="1:4" ht="20.100000000000001" customHeight="1">
      <c r="A112" s="6"/>
      <c r="B112" s="6"/>
      <c r="C112" s="6"/>
      <c r="D112" s="6"/>
    </row>
    <row r="113" spans="1:4" ht="20.100000000000001" customHeight="1">
      <c r="A113" s="6"/>
      <c r="B113" s="6"/>
      <c r="C113" s="6"/>
      <c r="D113" s="6"/>
    </row>
    <row r="114" spans="1:4" ht="20.100000000000001" customHeight="1">
      <c r="A114" s="6"/>
      <c r="B114" s="6"/>
      <c r="C114" s="6"/>
      <c r="D114" s="6"/>
    </row>
    <row r="115" spans="1:4" ht="20.100000000000001" customHeight="1">
      <c r="A115" s="6"/>
      <c r="B115" s="6"/>
      <c r="C115" s="6"/>
      <c r="D115" s="6"/>
    </row>
    <row r="116" spans="1:4" ht="20.100000000000001" customHeight="1">
      <c r="A116" s="6"/>
      <c r="B116" s="6"/>
      <c r="C116" s="6"/>
      <c r="D116" s="6"/>
    </row>
    <row r="117" spans="1:4" ht="20.100000000000001" customHeight="1">
      <c r="A117" s="6"/>
      <c r="B117" s="6"/>
      <c r="C117" s="6"/>
      <c r="D117" s="6"/>
    </row>
    <row r="118" spans="1:4" ht="20.100000000000001" customHeight="1">
      <c r="A118" s="6"/>
      <c r="B118" s="6"/>
      <c r="C118" s="6"/>
      <c r="D118" s="6"/>
    </row>
    <row r="119" spans="1:4" ht="20.100000000000001" customHeight="1">
      <c r="A119" s="6"/>
      <c r="B119" s="6"/>
      <c r="C119" s="6"/>
      <c r="D119" s="6"/>
    </row>
    <row r="120" spans="1:4" ht="20.100000000000001" customHeight="1">
      <c r="A120" s="6"/>
      <c r="B120" s="6"/>
      <c r="C120" s="6"/>
      <c r="D120" s="6"/>
    </row>
    <row r="121" spans="1:4" ht="20.100000000000001" customHeight="1">
      <c r="A121" s="6"/>
      <c r="B121" s="6"/>
      <c r="C121" s="6"/>
      <c r="D121" s="6"/>
    </row>
    <row r="122" spans="1:4" ht="20.100000000000001" customHeight="1">
      <c r="A122" s="6"/>
      <c r="B122" s="6"/>
      <c r="C122" s="6"/>
      <c r="D122" s="6"/>
    </row>
    <row r="123" spans="1:4" ht="20.100000000000001" customHeight="1">
      <c r="A123" s="6"/>
      <c r="B123" s="6"/>
      <c r="C123" s="6"/>
      <c r="D123" s="6"/>
    </row>
    <row r="124" spans="1:4" ht="20.100000000000001" customHeight="1">
      <c r="A124" s="6"/>
      <c r="B124" s="6"/>
      <c r="C124" s="6"/>
      <c r="D124" s="6"/>
    </row>
    <row r="125" spans="1:4" ht="20.100000000000001" customHeight="1">
      <c r="A125" s="6"/>
      <c r="B125" s="6"/>
      <c r="C125" s="6"/>
      <c r="D125" s="6"/>
    </row>
    <row r="126" spans="1:4" ht="20.100000000000001" customHeight="1">
      <c r="A126" s="6"/>
      <c r="B126" s="6"/>
      <c r="C126" s="6"/>
      <c r="D126" s="6"/>
    </row>
    <row r="127" spans="1:4" ht="20.100000000000001" customHeight="1">
      <c r="A127" s="6"/>
      <c r="B127" s="6"/>
      <c r="C127" s="6"/>
      <c r="D127" s="6"/>
    </row>
    <row r="128" spans="1:4" ht="20.100000000000001" customHeight="1">
      <c r="A128" s="6"/>
      <c r="B128" s="6"/>
      <c r="C128" s="6"/>
      <c r="D128" s="6"/>
    </row>
    <row r="129" spans="1:4" ht="20.100000000000001" customHeight="1">
      <c r="A129" s="6"/>
      <c r="B129" s="6"/>
      <c r="C129" s="6"/>
      <c r="D129" s="6"/>
    </row>
    <row r="130" spans="1:4" ht="20.100000000000001" customHeight="1">
      <c r="A130" s="6"/>
      <c r="B130" s="6"/>
      <c r="C130" s="6"/>
      <c r="D130" s="6"/>
    </row>
    <row r="131" spans="1:4" ht="20.100000000000001" customHeight="1">
      <c r="A131" s="6"/>
      <c r="B131" s="6"/>
      <c r="C131" s="6"/>
      <c r="D131" s="6"/>
    </row>
    <row r="132" spans="1:4" ht="20.100000000000001" customHeight="1">
      <c r="A132" s="6"/>
      <c r="B132" s="6"/>
      <c r="C132" s="6"/>
      <c r="D132" s="6"/>
    </row>
    <row r="133" spans="1:4" ht="20.100000000000001" customHeight="1">
      <c r="A133" s="6"/>
      <c r="B133" s="6"/>
      <c r="C133" s="6"/>
      <c r="D133" s="6"/>
    </row>
    <row r="134" spans="1:4" ht="20.100000000000001" customHeight="1">
      <c r="A134" s="6"/>
      <c r="B134" s="6"/>
      <c r="C134" s="6"/>
      <c r="D134" s="6"/>
    </row>
    <row r="135" spans="1:4" ht="20.100000000000001" customHeight="1">
      <c r="A135" s="6"/>
      <c r="B135" s="6"/>
      <c r="C135" s="6"/>
      <c r="D135" s="6"/>
    </row>
    <row r="136" spans="1:4" ht="20.100000000000001" customHeight="1">
      <c r="A136" s="6"/>
      <c r="B136" s="6"/>
      <c r="C136" s="6"/>
      <c r="D136" s="6"/>
    </row>
    <row r="137" spans="1:4" ht="20.100000000000001" customHeight="1">
      <c r="A137" s="6"/>
      <c r="B137" s="6"/>
      <c r="C137" s="6"/>
      <c r="D137" s="6"/>
    </row>
    <row r="138" spans="1:4" ht="20.100000000000001" customHeight="1">
      <c r="A138" s="6"/>
      <c r="B138" s="6"/>
      <c r="C138" s="6"/>
      <c r="D138" s="6"/>
    </row>
    <row r="139" spans="1:4" ht="20.100000000000001" customHeight="1">
      <c r="A139" s="6"/>
      <c r="B139" s="6"/>
      <c r="C139" s="6"/>
      <c r="D139" s="6"/>
    </row>
    <row r="140" spans="1:4" ht="20.100000000000001" customHeight="1">
      <c r="A140" s="6"/>
      <c r="B140" s="6"/>
      <c r="C140" s="6"/>
      <c r="D140" s="6"/>
    </row>
    <row r="141" spans="1:4" ht="20.100000000000001" customHeight="1">
      <c r="A141" s="6"/>
      <c r="B141" s="6"/>
      <c r="C141" s="6"/>
      <c r="D141" s="6"/>
    </row>
    <row r="142" spans="1:4" ht="20.100000000000001" customHeight="1">
      <c r="A142" s="6"/>
      <c r="B142" s="6"/>
      <c r="C142" s="6"/>
      <c r="D142" s="6"/>
    </row>
    <row r="143" spans="1:4" ht="20.100000000000001" customHeight="1">
      <c r="A143" s="6"/>
      <c r="B143" s="6"/>
      <c r="C143" s="6"/>
      <c r="D143" s="6"/>
    </row>
    <row r="144" spans="1:4" ht="20.100000000000001" customHeight="1">
      <c r="A144" s="6"/>
      <c r="B144" s="6"/>
      <c r="C144" s="6"/>
      <c r="D144" s="6"/>
    </row>
    <row r="145" spans="1:4" ht="20.100000000000001" customHeight="1">
      <c r="A145" s="6"/>
      <c r="B145" s="6"/>
      <c r="C145" s="6"/>
      <c r="D145" s="6"/>
    </row>
    <row r="146" spans="1:4" ht="20.100000000000001" customHeight="1">
      <c r="A146" s="6"/>
      <c r="B146" s="6"/>
      <c r="C146" s="6"/>
      <c r="D146" s="6"/>
    </row>
    <row r="147" spans="1:4" ht="20.100000000000001" customHeight="1">
      <c r="A147" s="6"/>
      <c r="B147" s="6"/>
      <c r="C147" s="6"/>
      <c r="D147" s="6"/>
    </row>
    <row r="148" spans="1:4" ht="20.100000000000001" customHeight="1">
      <c r="A148" s="6"/>
      <c r="B148" s="6"/>
      <c r="C148" s="6"/>
      <c r="D148" s="6"/>
    </row>
    <row r="149" spans="1:4" ht="20.100000000000001" customHeight="1">
      <c r="A149" s="6"/>
      <c r="B149" s="6"/>
      <c r="C149" s="6"/>
      <c r="D149" s="6"/>
    </row>
    <row r="150" spans="1:4" ht="20.100000000000001" customHeight="1">
      <c r="A150" s="6"/>
      <c r="B150" s="6"/>
      <c r="C150" s="6"/>
      <c r="D150" s="6"/>
    </row>
    <row r="151" spans="1:4" ht="20.100000000000001" customHeight="1">
      <c r="A151" s="6"/>
      <c r="B151" s="6"/>
      <c r="C151" s="6"/>
      <c r="D151" s="6"/>
    </row>
    <row r="152" spans="1:4" ht="20.100000000000001" customHeight="1">
      <c r="A152" s="6"/>
      <c r="B152" s="6"/>
      <c r="C152" s="6"/>
      <c r="D152" s="6"/>
    </row>
    <row r="153" spans="1:4" ht="20.100000000000001" customHeight="1">
      <c r="A153" s="6"/>
      <c r="B153" s="6"/>
      <c r="C153" s="6"/>
      <c r="D153" s="6"/>
    </row>
    <row r="154" spans="1:4" ht="20.100000000000001" customHeight="1">
      <c r="A154" s="6"/>
      <c r="B154" s="6"/>
      <c r="C154" s="6"/>
      <c r="D154" s="6"/>
    </row>
    <row r="155" spans="1:4" ht="20.100000000000001" customHeight="1">
      <c r="A155" s="6"/>
      <c r="B155" s="6"/>
      <c r="C155" s="6"/>
      <c r="D155" s="6"/>
    </row>
    <row r="156" spans="1:4" ht="20.100000000000001" customHeight="1">
      <c r="A156" s="6"/>
      <c r="B156" s="6"/>
      <c r="C156" s="6"/>
      <c r="D156" s="6"/>
    </row>
    <row r="157" spans="1:4" ht="20.100000000000001" customHeight="1">
      <c r="A157" s="6"/>
      <c r="B157" s="6"/>
      <c r="C157" s="6"/>
      <c r="D157" s="6"/>
    </row>
    <row r="158" spans="1:4" ht="20.100000000000001" customHeight="1">
      <c r="A158" s="6"/>
      <c r="B158" s="6"/>
      <c r="C158" s="6"/>
      <c r="D158" s="6"/>
    </row>
    <row r="159" spans="1:4" ht="20.100000000000001" customHeight="1">
      <c r="A159" s="6"/>
      <c r="B159" s="6"/>
      <c r="C159" s="6"/>
      <c r="D159" s="6"/>
    </row>
    <row r="160" spans="1:4" ht="20.100000000000001" customHeight="1">
      <c r="A160" s="6"/>
      <c r="B160" s="6"/>
      <c r="C160" s="6"/>
      <c r="D160" s="6"/>
    </row>
    <row r="161" spans="1:4" ht="20.100000000000001" customHeight="1">
      <c r="A161" s="6"/>
      <c r="B161" s="6"/>
      <c r="C161" s="6"/>
      <c r="D161" s="6"/>
    </row>
    <row r="162" spans="1:4" ht="20.100000000000001" customHeight="1">
      <c r="A162" s="6"/>
      <c r="B162" s="6"/>
      <c r="C162" s="6"/>
      <c r="D162" s="6"/>
    </row>
    <row r="163" spans="1:4" ht="20.100000000000001" customHeight="1">
      <c r="A163" s="6"/>
      <c r="B163" s="6"/>
      <c r="C163" s="6"/>
      <c r="D163" s="6"/>
    </row>
    <row r="164" spans="1:4" ht="20.100000000000001" customHeight="1">
      <c r="A164" s="6"/>
      <c r="B164" s="6"/>
      <c r="C164" s="6"/>
      <c r="D164" s="6"/>
    </row>
    <row r="165" spans="1:4" ht="20.100000000000001" customHeight="1">
      <c r="A165" s="6"/>
      <c r="B165" s="6"/>
      <c r="C165" s="6"/>
      <c r="D165" s="6"/>
    </row>
    <row r="166" spans="1:4" ht="20.100000000000001" customHeight="1">
      <c r="A166" s="6"/>
      <c r="B166" s="6"/>
      <c r="C166" s="6"/>
      <c r="D166" s="6"/>
    </row>
    <row r="167" spans="1:4" ht="20.100000000000001" customHeight="1">
      <c r="A167" s="6"/>
      <c r="B167" s="6"/>
      <c r="C167" s="6"/>
      <c r="D167" s="6"/>
    </row>
    <row r="168" spans="1:4" ht="20.100000000000001" customHeight="1">
      <c r="A168" s="6"/>
      <c r="B168" s="6"/>
      <c r="C168" s="6"/>
      <c r="D168" s="6"/>
    </row>
    <row r="169" spans="1:4" ht="20.100000000000001" customHeight="1">
      <c r="A169" s="6"/>
      <c r="B169" s="6"/>
      <c r="C169" s="6"/>
      <c r="D169" s="6"/>
    </row>
    <row r="170" spans="1:4" ht="20.100000000000001" customHeight="1">
      <c r="A170" s="6"/>
      <c r="B170" s="6"/>
      <c r="C170" s="6"/>
      <c r="D170" s="6"/>
    </row>
    <row r="171" spans="1:4" ht="20.100000000000001" customHeight="1">
      <c r="A171" s="6"/>
      <c r="B171" s="6"/>
      <c r="C171" s="6"/>
      <c r="D171" s="6"/>
    </row>
    <row r="172" spans="1:4" ht="20.100000000000001" customHeight="1">
      <c r="A172" s="6"/>
      <c r="B172" s="6"/>
      <c r="C172" s="6"/>
      <c r="D172" s="6"/>
    </row>
    <row r="173" spans="1:4" ht="20.100000000000001" customHeight="1">
      <c r="A173" s="6"/>
      <c r="B173" s="6"/>
      <c r="C173" s="6"/>
      <c r="D173" s="6"/>
    </row>
    <row r="174" spans="1:4" ht="20.100000000000001" customHeight="1">
      <c r="A174" s="6"/>
      <c r="B174" s="6"/>
      <c r="C174" s="6"/>
      <c r="D174" s="6"/>
    </row>
    <row r="175" spans="1:4" ht="20.100000000000001" customHeight="1">
      <c r="A175" s="6"/>
      <c r="B175" s="6"/>
      <c r="C175" s="6"/>
      <c r="D175" s="6"/>
    </row>
    <row r="176" spans="1:4" ht="20.100000000000001" customHeight="1">
      <c r="A176" s="6"/>
      <c r="B176" s="6"/>
      <c r="C176" s="6"/>
      <c r="D176" s="6"/>
    </row>
    <row r="177" spans="1:4" ht="20.100000000000001" customHeight="1">
      <c r="A177" s="6"/>
      <c r="B177" s="6"/>
      <c r="C177" s="6"/>
      <c r="D177" s="6"/>
    </row>
    <row r="178" spans="1:4" ht="20.100000000000001" customHeight="1">
      <c r="A178" s="6"/>
      <c r="B178" s="6"/>
      <c r="C178" s="6"/>
      <c r="D178" s="6"/>
    </row>
    <row r="179" spans="1:4" ht="20.100000000000001" customHeight="1">
      <c r="A179" s="6"/>
      <c r="B179" s="6"/>
      <c r="C179" s="6"/>
      <c r="D179" s="6"/>
    </row>
    <row r="180" spans="1:4" ht="20.100000000000001" customHeight="1">
      <c r="A180" s="6"/>
      <c r="B180" s="6"/>
      <c r="C180" s="6"/>
      <c r="D180" s="6"/>
    </row>
    <row r="181" spans="1:4" ht="20.100000000000001" customHeight="1">
      <c r="A181" s="6"/>
      <c r="B181" s="6"/>
      <c r="C181" s="6"/>
      <c r="D181" s="6"/>
    </row>
    <row r="182" spans="1:4" ht="20.100000000000001" customHeight="1">
      <c r="A182" s="6"/>
      <c r="B182" s="6"/>
      <c r="C182" s="6"/>
      <c r="D182" s="6"/>
    </row>
    <row r="183" spans="1:4" ht="20.100000000000001" customHeight="1">
      <c r="A183" s="6"/>
      <c r="B183" s="6"/>
      <c r="C183" s="6"/>
      <c r="D183" s="6"/>
    </row>
    <row r="184" spans="1:4" ht="20.100000000000001" customHeight="1">
      <c r="A184" s="6"/>
      <c r="B184" s="6"/>
      <c r="C184" s="6"/>
      <c r="D184" s="6"/>
    </row>
    <row r="185" spans="1:4" ht="20.100000000000001" customHeight="1">
      <c r="A185" s="6"/>
      <c r="B185" s="6"/>
      <c r="C185" s="6"/>
      <c r="D185" s="6"/>
    </row>
    <row r="186" spans="1:4" ht="20.100000000000001" customHeight="1">
      <c r="A186" s="6"/>
      <c r="B186" s="6"/>
      <c r="C186" s="6"/>
      <c r="D186" s="6"/>
    </row>
    <row r="187" spans="1:4" ht="20.100000000000001" customHeight="1">
      <c r="A187" s="6"/>
      <c r="B187" s="6"/>
      <c r="C187" s="6"/>
      <c r="D187" s="6"/>
    </row>
    <row r="188" spans="1:4" ht="20.100000000000001" customHeight="1">
      <c r="A188" s="6"/>
      <c r="B188" s="6"/>
      <c r="C188" s="6"/>
      <c r="D188" s="6"/>
    </row>
    <row r="189" spans="1:4" ht="20.100000000000001" customHeight="1">
      <c r="A189" s="6"/>
      <c r="B189" s="6"/>
      <c r="C189" s="6"/>
      <c r="D189" s="6"/>
    </row>
    <row r="190" spans="1:4" ht="20.100000000000001" customHeight="1">
      <c r="A190" s="6"/>
      <c r="B190" s="6"/>
      <c r="C190" s="6"/>
      <c r="D190" s="6"/>
    </row>
    <row r="191" spans="1:4" ht="20.100000000000001" customHeight="1">
      <c r="A191" s="6"/>
      <c r="B191" s="6"/>
      <c r="C191" s="6"/>
      <c r="D191" s="6"/>
    </row>
    <row r="192" spans="1:4" ht="20.100000000000001" customHeight="1">
      <c r="A192" s="6"/>
      <c r="B192" s="6"/>
      <c r="C192" s="6"/>
      <c r="D192" s="6"/>
    </row>
    <row r="193" spans="1:4" ht="20.100000000000001" customHeight="1">
      <c r="A193" s="6"/>
      <c r="B193" s="6"/>
      <c r="C193" s="6"/>
      <c r="D193" s="6"/>
    </row>
    <row r="194" spans="1:4" ht="20.100000000000001" customHeight="1">
      <c r="A194" s="6"/>
      <c r="B194" s="6"/>
      <c r="C194" s="6"/>
      <c r="D194" s="6"/>
    </row>
    <row r="195" spans="1:4" ht="20.100000000000001" customHeight="1">
      <c r="A195" s="6"/>
      <c r="B195" s="6"/>
      <c r="C195" s="6"/>
      <c r="D195" s="6"/>
    </row>
    <row r="196" spans="1:4" ht="20.100000000000001" customHeight="1">
      <c r="A196" s="6"/>
      <c r="B196" s="6"/>
      <c r="C196" s="6"/>
      <c r="D196" s="6"/>
    </row>
    <row r="197" spans="1:4" ht="20.100000000000001" customHeight="1">
      <c r="A197" s="6"/>
      <c r="B197" s="6"/>
      <c r="C197" s="6"/>
      <c r="D197" s="6"/>
    </row>
    <row r="198" spans="1:4" ht="20.100000000000001" customHeight="1">
      <c r="A198" s="6"/>
      <c r="B198" s="6"/>
      <c r="C198" s="6"/>
      <c r="D198" s="6"/>
    </row>
    <row r="199" spans="1:4" ht="20.100000000000001" customHeight="1">
      <c r="A199" s="6"/>
      <c r="B199" s="6"/>
      <c r="C199" s="6"/>
      <c r="D199" s="6"/>
    </row>
    <row r="200" spans="1:4" ht="20.100000000000001" customHeight="1">
      <c r="A200" s="6"/>
      <c r="B200" s="6"/>
      <c r="C200" s="6"/>
      <c r="D200" s="6"/>
    </row>
    <row r="201" spans="1:4" ht="20.100000000000001" customHeight="1">
      <c r="A201" s="6"/>
      <c r="B201" s="6"/>
      <c r="C201" s="6"/>
      <c r="D201" s="6"/>
    </row>
    <row r="202" spans="1:4" ht="20.100000000000001" customHeight="1">
      <c r="A202" s="6"/>
      <c r="B202" s="6"/>
      <c r="C202" s="6"/>
      <c r="D202" s="6"/>
    </row>
    <row r="203" spans="1:4" ht="20.100000000000001" customHeight="1">
      <c r="A203" s="6"/>
      <c r="B203" s="6"/>
      <c r="C203" s="6"/>
      <c r="D203" s="6"/>
    </row>
    <row r="204" spans="1:4" ht="20.100000000000001" customHeight="1">
      <c r="A204" s="6"/>
      <c r="B204" s="6"/>
      <c r="C204" s="6"/>
      <c r="D204" s="6"/>
    </row>
    <row r="205" spans="1:4" ht="20.100000000000001" customHeight="1">
      <c r="A205" s="6"/>
      <c r="B205" s="6"/>
      <c r="C205" s="6"/>
      <c r="D205" s="6"/>
    </row>
    <row r="206" spans="1:4" ht="20.100000000000001" customHeight="1">
      <c r="A206" s="6"/>
      <c r="B206" s="6"/>
      <c r="C206" s="6"/>
      <c r="D206" s="6"/>
    </row>
    <row r="207" spans="1:4" ht="20.100000000000001" customHeight="1">
      <c r="A207" s="6"/>
      <c r="B207" s="6"/>
      <c r="C207" s="6"/>
      <c r="D207" s="6"/>
    </row>
    <row r="208" spans="1:4" ht="20.100000000000001" customHeight="1">
      <c r="A208" s="6"/>
      <c r="B208" s="6"/>
      <c r="C208" s="6"/>
      <c r="D208" s="6"/>
    </row>
    <row r="209" spans="1:4" ht="20.100000000000001" customHeight="1">
      <c r="A209" s="6"/>
      <c r="B209" s="6"/>
      <c r="C209" s="6"/>
      <c r="D209" s="6"/>
    </row>
    <row r="210" spans="1:4" ht="20.100000000000001" customHeight="1">
      <c r="A210" s="6"/>
      <c r="B210" s="6"/>
      <c r="C210" s="6"/>
      <c r="D210" s="6"/>
    </row>
    <row r="211" spans="1:4" ht="20.100000000000001" customHeight="1">
      <c r="A211" s="6"/>
      <c r="B211" s="6"/>
      <c r="C211" s="6"/>
      <c r="D211" s="6"/>
    </row>
    <row r="212" spans="1:4" ht="20.100000000000001" customHeight="1">
      <c r="A212" s="6"/>
      <c r="B212" s="6"/>
      <c r="C212" s="6"/>
      <c r="D212" s="6"/>
    </row>
    <row r="213" spans="1:4" ht="20.100000000000001" customHeight="1">
      <c r="A213" s="6"/>
      <c r="B213" s="6"/>
      <c r="C213" s="6"/>
      <c r="D213" s="6"/>
    </row>
    <row r="214" spans="1:4" ht="20.100000000000001" customHeight="1">
      <c r="A214" s="6"/>
      <c r="B214" s="6"/>
      <c r="C214" s="6"/>
      <c r="D214" s="6"/>
    </row>
    <row r="215" spans="1:4" ht="20.100000000000001" customHeight="1">
      <c r="A215" s="6"/>
      <c r="B215" s="6"/>
      <c r="C215" s="6"/>
      <c r="D215" s="6"/>
    </row>
    <row r="216" spans="1:4" ht="20.100000000000001" customHeight="1">
      <c r="A216" s="6"/>
      <c r="B216" s="6"/>
      <c r="C216" s="6"/>
      <c r="D216" s="6"/>
    </row>
    <row r="217" spans="1:4" ht="20.100000000000001" customHeight="1">
      <c r="A217" s="6"/>
      <c r="B217" s="6"/>
      <c r="C217" s="6"/>
      <c r="D217" s="6"/>
    </row>
    <row r="218" spans="1:4" ht="20.100000000000001" customHeight="1">
      <c r="A218" s="6"/>
      <c r="B218" s="6"/>
      <c r="C218" s="6"/>
      <c r="D218" s="6"/>
    </row>
    <row r="219" spans="1:4" ht="20.100000000000001" customHeight="1">
      <c r="A219" s="6"/>
      <c r="B219" s="6"/>
      <c r="C219" s="6"/>
      <c r="D219" s="6"/>
    </row>
    <row r="220" spans="1:4" ht="20.100000000000001" customHeight="1">
      <c r="A220" s="6"/>
      <c r="B220" s="6"/>
      <c r="C220" s="6"/>
      <c r="D220" s="6"/>
    </row>
    <row r="221" spans="1:4" ht="20.100000000000001" customHeight="1">
      <c r="A221" s="6"/>
      <c r="B221" s="6"/>
      <c r="C221" s="6"/>
      <c r="D221" s="6"/>
    </row>
    <row r="222" spans="1:4" ht="20.100000000000001" customHeight="1">
      <c r="A222" s="6"/>
      <c r="B222" s="6"/>
      <c r="C222" s="6"/>
      <c r="D222" s="6"/>
    </row>
    <row r="223" spans="1:4" ht="20.100000000000001" customHeight="1">
      <c r="A223" s="6"/>
      <c r="B223" s="6"/>
      <c r="C223" s="6"/>
      <c r="D223" s="6"/>
    </row>
    <row r="224" spans="1:4" ht="20.100000000000001" customHeight="1">
      <c r="A224" s="6"/>
      <c r="B224" s="6"/>
      <c r="C224" s="6"/>
      <c r="D224" s="6"/>
    </row>
    <row r="225" spans="1:4" ht="20.100000000000001" customHeight="1">
      <c r="A225" s="6"/>
      <c r="B225" s="6"/>
      <c r="C225" s="6"/>
      <c r="D225" s="6"/>
    </row>
    <row r="226" spans="1:4" ht="20.100000000000001" customHeight="1">
      <c r="A226" s="6"/>
      <c r="B226" s="6"/>
      <c r="C226" s="6"/>
      <c r="D226" s="6"/>
    </row>
    <row r="227" spans="1:4" ht="20.100000000000001" customHeight="1">
      <c r="A227" s="6"/>
      <c r="B227" s="6"/>
      <c r="C227" s="6"/>
      <c r="D227" s="6"/>
    </row>
    <row r="228" spans="1:4" ht="20.100000000000001" customHeight="1">
      <c r="A228" s="6"/>
      <c r="B228" s="6"/>
      <c r="C228" s="6"/>
      <c r="D228" s="6"/>
    </row>
    <row r="229" spans="1:4" ht="20.100000000000001" customHeight="1">
      <c r="A229" s="6"/>
      <c r="B229" s="6"/>
      <c r="C229" s="6"/>
      <c r="D229" s="6"/>
    </row>
    <row r="230" spans="1:4" ht="20.100000000000001" customHeight="1">
      <c r="A230" s="6"/>
      <c r="B230" s="6"/>
      <c r="C230" s="6"/>
      <c r="D230" s="6"/>
    </row>
    <row r="231" spans="1:4" ht="20.100000000000001" customHeight="1">
      <c r="A231" s="6"/>
      <c r="B231" s="6"/>
      <c r="C231" s="6"/>
      <c r="D231" s="6"/>
    </row>
    <row r="232" spans="1:4" ht="20.100000000000001" customHeight="1">
      <c r="A232" s="6"/>
      <c r="B232" s="6"/>
      <c r="C232" s="6"/>
      <c r="D232" s="6"/>
    </row>
    <row r="233" spans="1:4" ht="20.100000000000001" customHeight="1">
      <c r="A233" s="6"/>
      <c r="B233" s="6"/>
      <c r="C233" s="6"/>
      <c r="D233" s="6"/>
    </row>
    <row r="234" spans="1:4" ht="20.100000000000001" customHeight="1">
      <c r="A234" s="6"/>
      <c r="B234" s="6"/>
      <c r="C234" s="6"/>
      <c r="D234" s="6"/>
    </row>
    <row r="235" spans="1:4" ht="20.100000000000001" customHeight="1">
      <c r="A235" s="6"/>
      <c r="B235" s="6"/>
      <c r="C235" s="6"/>
      <c r="D235" s="6"/>
    </row>
    <row r="236" spans="1:4" ht="20.100000000000001" customHeight="1">
      <c r="A236" s="6"/>
      <c r="B236" s="6"/>
      <c r="C236" s="6"/>
      <c r="D236" s="6"/>
    </row>
    <row r="237" spans="1:4" ht="20.100000000000001" customHeight="1">
      <c r="A237" s="6"/>
      <c r="B237" s="6"/>
      <c r="C237" s="6"/>
      <c r="D237" s="6"/>
    </row>
    <row r="238" spans="1:4" ht="20.100000000000001" customHeight="1">
      <c r="A238" s="6"/>
      <c r="B238" s="6"/>
      <c r="C238" s="6"/>
      <c r="D238" s="6"/>
    </row>
    <row r="239" spans="1:4" ht="20.100000000000001" customHeight="1">
      <c r="A239" s="6"/>
      <c r="B239" s="6"/>
      <c r="C239" s="6"/>
      <c r="D239" s="6"/>
    </row>
    <row r="240" spans="1:4" ht="20.100000000000001" customHeight="1">
      <c r="A240" s="6"/>
      <c r="B240" s="6"/>
      <c r="C240" s="6"/>
      <c r="D240" s="6"/>
    </row>
    <row r="241" spans="1:4" ht="20.100000000000001" customHeight="1">
      <c r="A241" s="6"/>
      <c r="B241" s="6"/>
      <c r="C241" s="6"/>
      <c r="D241" s="6"/>
    </row>
    <row r="242" spans="1:4" ht="20.100000000000001" customHeight="1">
      <c r="A242" s="6"/>
      <c r="B242" s="6"/>
      <c r="C242" s="6"/>
      <c r="D242" s="6"/>
    </row>
    <row r="243" spans="1:4" ht="20.100000000000001" customHeight="1">
      <c r="A243" s="6"/>
      <c r="B243" s="6"/>
      <c r="C243" s="6"/>
      <c r="D243" s="6"/>
    </row>
    <row r="244" spans="1:4" ht="20.100000000000001" customHeight="1">
      <c r="A244" s="6"/>
      <c r="B244" s="6"/>
      <c r="C244" s="6"/>
      <c r="D244" s="6"/>
    </row>
    <row r="245" spans="1:4" ht="20.100000000000001" customHeight="1">
      <c r="A245" s="6"/>
      <c r="B245" s="6"/>
      <c r="C245" s="6"/>
      <c r="D245" s="6"/>
    </row>
    <row r="246" spans="1:4" ht="20.100000000000001" customHeight="1">
      <c r="A246" s="6"/>
      <c r="B246" s="6"/>
      <c r="C246" s="6"/>
      <c r="D246" s="6"/>
    </row>
    <row r="247" spans="1:4" ht="20.100000000000001" customHeight="1">
      <c r="A247" s="6"/>
      <c r="B247" s="6"/>
      <c r="C247" s="6"/>
      <c r="D247" s="6"/>
    </row>
    <row r="248" spans="1:4" ht="20.100000000000001" customHeight="1">
      <c r="A248" s="6"/>
      <c r="B248" s="6"/>
      <c r="C248" s="6"/>
      <c r="D248" s="6"/>
    </row>
    <row r="249" spans="1:4" ht="20.100000000000001" customHeight="1">
      <c r="A249" s="6"/>
      <c r="B249" s="6"/>
      <c r="C249" s="6"/>
      <c r="D249" s="6"/>
    </row>
    <row r="250" spans="1:4" ht="20.100000000000001" customHeight="1">
      <c r="A250" s="6"/>
      <c r="B250" s="6"/>
      <c r="C250" s="6"/>
      <c r="D250" s="6"/>
    </row>
    <row r="251" spans="1:4" ht="20.100000000000001" customHeight="1">
      <c r="A251" s="6"/>
      <c r="B251" s="6"/>
      <c r="C251" s="6"/>
      <c r="D251" s="6"/>
    </row>
    <row r="252" spans="1:4" ht="20.100000000000001" customHeight="1">
      <c r="A252" s="6"/>
      <c r="B252" s="6"/>
      <c r="C252" s="6"/>
      <c r="D252" s="6"/>
    </row>
    <row r="253" spans="1:4" ht="20.100000000000001" customHeight="1">
      <c r="A253" s="6"/>
      <c r="B253" s="6"/>
      <c r="C253" s="6"/>
      <c r="D253" s="6"/>
    </row>
    <row r="254" spans="1:4" ht="20.100000000000001" customHeight="1">
      <c r="A254" s="6"/>
      <c r="B254" s="6"/>
      <c r="C254" s="6"/>
      <c r="D254" s="6"/>
    </row>
    <row r="255" spans="1:4" ht="20.100000000000001" customHeight="1">
      <c r="A255" s="6"/>
      <c r="B255" s="6"/>
      <c r="C255" s="6"/>
      <c r="D255" s="6"/>
    </row>
    <row r="256" spans="1:4" ht="20.100000000000001" customHeight="1">
      <c r="A256" s="6"/>
      <c r="B256" s="6"/>
      <c r="C256" s="6"/>
      <c r="D256" s="6"/>
    </row>
    <row r="257" spans="1:4" ht="20.100000000000001" customHeight="1">
      <c r="A257" s="6"/>
      <c r="B257" s="6"/>
      <c r="C257" s="6"/>
      <c r="D257" s="6"/>
    </row>
    <row r="258" spans="1:4" ht="20.100000000000001" customHeight="1">
      <c r="A258" s="6"/>
      <c r="B258" s="6"/>
      <c r="C258" s="6"/>
      <c r="D258" s="6"/>
    </row>
    <row r="259" spans="1:4" ht="20.100000000000001" customHeight="1">
      <c r="A259" s="6"/>
      <c r="B259" s="6"/>
      <c r="C259" s="6"/>
      <c r="D259" s="6"/>
    </row>
    <row r="260" spans="1:4" ht="20.100000000000001" customHeight="1">
      <c r="A260" s="6"/>
      <c r="B260" s="6"/>
      <c r="C260" s="6"/>
      <c r="D260" s="6"/>
    </row>
    <row r="261" spans="1:4" ht="20.100000000000001" customHeight="1">
      <c r="A261" s="6"/>
      <c r="B261" s="6"/>
      <c r="C261" s="6"/>
      <c r="D261" s="6"/>
    </row>
    <row r="262" spans="1:4" ht="20.100000000000001" customHeight="1">
      <c r="A262" s="6"/>
      <c r="B262" s="6"/>
      <c r="C262" s="6"/>
      <c r="D262" s="6"/>
    </row>
    <row r="263" spans="1:4" ht="20.100000000000001" customHeight="1">
      <c r="A263" s="6"/>
      <c r="B263" s="6"/>
      <c r="C263" s="6"/>
      <c r="D263" s="6"/>
    </row>
    <row r="264" spans="1:4" ht="20.100000000000001" customHeight="1">
      <c r="A264" s="6"/>
      <c r="B264" s="6"/>
      <c r="C264" s="6"/>
      <c r="D264" s="6"/>
    </row>
    <row r="265" spans="1:4" ht="20.100000000000001" customHeight="1">
      <c r="A265" s="6"/>
      <c r="B265" s="6"/>
      <c r="C265" s="6"/>
      <c r="D265" s="6"/>
    </row>
    <row r="266" spans="1:4" ht="20.100000000000001" customHeight="1">
      <c r="A266" s="6"/>
      <c r="B266" s="6"/>
      <c r="C266" s="6"/>
      <c r="D266" s="6"/>
    </row>
    <row r="267" spans="1:4" ht="20.100000000000001" customHeight="1">
      <c r="A267" s="6"/>
      <c r="B267" s="6"/>
      <c r="C267" s="6"/>
      <c r="D267" s="6"/>
    </row>
    <row r="268" spans="1:4" ht="20.100000000000001" customHeight="1">
      <c r="A268" s="6"/>
      <c r="B268" s="6"/>
      <c r="C268" s="6"/>
      <c r="D268" s="6"/>
    </row>
    <row r="269" spans="1:4" ht="20.100000000000001" customHeight="1">
      <c r="A269" s="6"/>
      <c r="B269" s="6"/>
      <c r="C269" s="6"/>
      <c r="D269" s="6"/>
    </row>
    <row r="270" spans="1:4" ht="20.100000000000001" customHeight="1">
      <c r="A270" s="6"/>
      <c r="B270" s="6"/>
      <c r="C270" s="6"/>
      <c r="D270" s="6"/>
    </row>
    <row r="271" spans="1:4" ht="20.100000000000001" customHeight="1">
      <c r="A271" s="6"/>
      <c r="B271" s="6"/>
      <c r="C271" s="6"/>
      <c r="D271" s="6"/>
    </row>
    <row r="272" spans="1:4" ht="20.100000000000001" customHeight="1">
      <c r="A272" s="6"/>
      <c r="B272" s="6"/>
      <c r="C272" s="6"/>
      <c r="D272" s="6"/>
    </row>
    <row r="273" spans="1:4" ht="20.100000000000001" customHeight="1">
      <c r="A273" s="6"/>
      <c r="B273" s="6"/>
      <c r="C273" s="6"/>
      <c r="D273" s="6"/>
    </row>
    <row r="274" spans="1:4" ht="20.100000000000001" customHeight="1">
      <c r="A274" s="6"/>
      <c r="B274" s="6"/>
      <c r="C274" s="6"/>
      <c r="D274" s="6"/>
    </row>
    <row r="275" spans="1:4" ht="20.100000000000001" customHeight="1">
      <c r="A275" s="6"/>
      <c r="B275" s="6"/>
      <c r="C275" s="6"/>
      <c r="D275" s="6"/>
    </row>
    <row r="276" spans="1:4" ht="20.100000000000001" customHeight="1">
      <c r="A276" s="6"/>
      <c r="B276" s="6"/>
      <c r="C276" s="6"/>
      <c r="D276" s="6"/>
    </row>
    <row r="277" spans="1:4" ht="20.100000000000001" customHeight="1">
      <c r="A277" s="6"/>
      <c r="B277" s="6"/>
      <c r="C277" s="6"/>
      <c r="D277" s="6"/>
    </row>
    <row r="278" spans="1:4" ht="20.100000000000001" customHeight="1">
      <c r="A278" s="6"/>
      <c r="B278" s="6"/>
      <c r="C278" s="6"/>
      <c r="D278" s="6"/>
    </row>
    <row r="279" spans="1:4" ht="20.100000000000001" customHeight="1">
      <c r="A279" s="6"/>
      <c r="B279" s="6"/>
      <c r="C279" s="6"/>
      <c r="D279" s="6"/>
    </row>
    <row r="280" spans="1:4" ht="20.100000000000001" customHeight="1">
      <c r="A280" s="6"/>
      <c r="B280" s="6"/>
      <c r="C280" s="6"/>
      <c r="D280" s="6"/>
    </row>
    <row r="281" spans="1:4" ht="20.100000000000001" customHeight="1">
      <c r="A281" s="6"/>
      <c r="B281" s="6"/>
      <c r="C281" s="6"/>
      <c r="D281" s="6"/>
    </row>
    <row r="282" spans="1:4" ht="20.100000000000001" customHeight="1">
      <c r="A282" s="6"/>
      <c r="B282" s="6"/>
      <c r="C282" s="6"/>
      <c r="D282" s="6"/>
    </row>
    <row r="283" spans="1:4" ht="20.100000000000001" customHeight="1">
      <c r="A283" s="6"/>
      <c r="B283" s="6"/>
      <c r="C283" s="6"/>
      <c r="D283" s="6"/>
    </row>
    <row r="284" spans="1:4" ht="20.100000000000001" customHeight="1">
      <c r="A284" s="6"/>
      <c r="B284" s="6"/>
      <c r="C284" s="6"/>
      <c r="D284" s="6"/>
    </row>
    <row r="285" spans="1:4" ht="20.100000000000001" customHeight="1">
      <c r="A285" s="6"/>
      <c r="B285" s="6"/>
      <c r="C285" s="6"/>
      <c r="D285" s="6"/>
    </row>
    <row r="286" spans="1:4" ht="20.100000000000001" customHeight="1">
      <c r="A286" s="6"/>
      <c r="B286" s="6"/>
      <c r="C286" s="6"/>
      <c r="D286" s="6"/>
    </row>
    <row r="287" spans="1:4" ht="20.100000000000001" customHeight="1">
      <c r="A287" s="6"/>
      <c r="B287" s="6"/>
      <c r="C287" s="6"/>
      <c r="D287" s="6"/>
    </row>
    <row r="288" spans="1:4" ht="20.100000000000001" customHeight="1">
      <c r="A288" s="6"/>
      <c r="B288" s="6"/>
      <c r="C288" s="6"/>
      <c r="D288" s="6"/>
    </row>
    <row r="289" spans="1:4" ht="20.100000000000001" customHeight="1">
      <c r="A289" s="6"/>
      <c r="B289" s="6"/>
      <c r="C289" s="6"/>
      <c r="D289" s="6"/>
    </row>
    <row r="290" spans="1:4" ht="20.100000000000001" customHeight="1">
      <c r="A290" s="6"/>
      <c r="B290" s="6"/>
      <c r="C290" s="6"/>
      <c r="D290" s="6"/>
    </row>
    <row r="291" spans="1:4" ht="20.100000000000001" customHeight="1">
      <c r="A291" s="6"/>
      <c r="B291" s="6"/>
      <c r="C291" s="6"/>
      <c r="D291" s="6"/>
    </row>
    <row r="292" spans="1:4" ht="20.100000000000001" customHeight="1">
      <c r="A292" s="6"/>
      <c r="B292" s="6"/>
      <c r="C292" s="6"/>
      <c r="D292" s="6"/>
    </row>
    <row r="293" spans="1:4" ht="20.100000000000001" customHeight="1">
      <c r="A293" s="6"/>
      <c r="B293" s="6"/>
      <c r="C293" s="6"/>
      <c r="D293" s="6"/>
    </row>
    <row r="294" spans="1:4" ht="20.100000000000001" customHeight="1">
      <c r="A294" s="6"/>
      <c r="B294" s="6"/>
      <c r="C294" s="6"/>
      <c r="D294" s="6"/>
    </row>
    <row r="295" spans="1:4" ht="20.100000000000001" customHeight="1">
      <c r="A295" s="6"/>
      <c r="B295" s="6"/>
      <c r="C295" s="6"/>
      <c r="D295" s="6"/>
    </row>
    <row r="296" spans="1:4" ht="20.100000000000001" customHeight="1">
      <c r="A296" s="6"/>
      <c r="B296" s="6"/>
      <c r="C296" s="6"/>
      <c r="D296" s="6"/>
    </row>
    <row r="297" spans="1:4" ht="20.100000000000001" customHeight="1">
      <c r="A297" s="6"/>
      <c r="B297" s="6"/>
      <c r="C297" s="6"/>
      <c r="D297" s="6"/>
    </row>
    <row r="298" spans="1:4" ht="20.100000000000001" customHeight="1">
      <c r="A298" s="6"/>
      <c r="B298" s="6"/>
      <c r="C298" s="6"/>
      <c r="D298" s="6"/>
    </row>
    <row r="299" spans="1:4" ht="20.100000000000001" customHeight="1">
      <c r="A299" s="6"/>
      <c r="B299" s="6"/>
      <c r="C299" s="6"/>
      <c r="D299" s="6"/>
    </row>
    <row r="300" spans="1:4" ht="20.100000000000001" customHeight="1">
      <c r="A300" s="6"/>
      <c r="B300" s="6"/>
      <c r="C300" s="6"/>
      <c r="D300" s="6"/>
    </row>
    <row r="301" spans="1:4" ht="20.100000000000001" customHeight="1">
      <c r="A301" s="6"/>
      <c r="B301" s="6"/>
      <c r="C301" s="6"/>
      <c r="D301" s="6"/>
    </row>
    <row r="302" spans="1:4" ht="20.100000000000001" customHeight="1">
      <c r="A302" s="6"/>
      <c r="B302" s="6"/>
      <c r="C302" s="6"/>
      <c r="D302" s="6"/>
    </row>
    <row r="303" spans="1:4" ht="20.100000000000001" customHeight="1">
      <c r="A303" s="6"/>
      <c r="B303" s="6"/>
      <c r="C303" s="6"/>
      <c r="D303" s="6"/>
    </row>
    <row r="304" spans="1:4" ht="20.100000000000001" customHeight="1">
      <c r="A304" s="6"/>
      <c r="B304" s="6"/>
      <c r="C304" s="6"/>
      <c r="D304" s="6"/>
    </row>
    <row r="305" spans="1:4" ht="20.100000000000001" customHeight="1">
      <c r="A305" s="6"/>
      <c r="B305" s="6"/>
      <c r="C305" s="6"/>
      <c r="D305" s="6"/>
    </row>
    <row r="306" spans="1:4" ht="20.100000000000001" customHeight="1">
      <c r="A306" s="6"/>
      <c r="B306" s="6"/>
      <c r="C306" s="6"/>
      <c r="D306" s="6"/>
    </row>
    <row r="307" spans="1:4" ht="20.100000000000001" customHeight="1">
      <c r="A307" s="6"/>
      <c r="B307" s="6"/>
      <c r="C307" s="6"/>
      <c r="D307" s="6"/>
    </row>
    <row r="308" spans="1:4" ht="20.100000000000001" customHeight="1">
      <c r="A308" s="6"/>
      <c r="B308" s="6"/>
      <c r="C308" s="6"/>
      <c r="D308" s="6"/>
    </row>
    <row r="309" spans="1:4" ht="20.100000000000001" customHeight="1">
      <c r="A309" s="6"/>
      <c r="B309" s="6"/>
      <c r="C309" s="6"/>
      <c r="D309" s="6"/>
    </row>
    <row r="310" spans="1:4" ht="20.100000000000001" customHeight="1">
      <c r="A310" s="6"/>
      <c r="B310" s="6"/>
      <c r="C310" s="6"/>
      <c r="D310" s="6"/>
    </row>
    <row r="311" spans="1:4" ht="20.100000000000001" customHeight="1">
      <c r="A311" s="6"/>
      <c r="B311" s="6"/>
      <c r="C311" s="6"/>
      <c r="D311" s="6"/>
    </row>
    <row r="312" spans="1:4" ht="20.100000000000001" customHeight="1">
      <c r="A312" s="6"/>
      <c r="B312" s="6"/>
      <c r="C312" s="6"/>
      <c r="D312" s="6"/>
    </row>
    <row r="313" spans="1:4" ht="20.100000000000001" customHeight="1">
      <c r="A313" s="6"/>
      <c r="B313" s="6"/>
      <c r="C313" s="6"/>
      <c r="D313" s="6"/>
    </row>
    <row r="314" spans="1:4" ht="20.100000000000001" customHeight="1">
      <c r="A314" s="6"/>
      <c r="B314" s="6"/>
      <c r="C314" s="6"/>
      <c r="D314" s="6"/>
    </row>
    <row r="315" spans="1:4" ht="20.100000000000001" customHeight="1">
      <c r="A315" s="6"/>
      <c r="B315" s="6"/>
      <c r="C315" s="6"/>
      <c r="D315" s="6"/>
    </row>
    <row r="316" spans="1:4" ht="20.100000000000001" customHeight="1">
      <c r="A316" s="6"/>
      <c r="B316" s="6"/>
      <c r="C316" s="6"/>
      <c r="D316" s="6"/>
    </row>
    <row r="317" spans="1:4" ht="20.100000000000001" customHeight="1">
      <c r="A317" s="6"/>
      <c r="B317" s="6"/>
      <c r="C317" s="6"/>
      <c r="D317" s="6"/>
    </row>
    <row r="318" spans="1:4" ht="20.100000000000001" customHeight="1">
      <c r="A318" s="6"/>
      <c r="B318" s="6"/>
      <c r="C318" s="6"/>
      <c r="D318" s="6"/>
    </row>
    <row r="319" spans="1:4" ht="20.100000000000001" customHeight="1">
      <c r="A319" s="6"/>
      <c r="B319" s="6"/>
      <c r="C319" s="6"/>
      <c r="D319" s="6"/>
    </row>
    <row r="320" spans="1:4" ht="20.100000000000001" customHeight="1">
      <c r="A320" s="6"/>
      <c r="B320" s="6"/>
      <c r="C320" s="6"/>
      <c r="D320" s="6"/>
    </row>
    <row r="321" spans="1:4" ht="20.100000000000001" customHeight="1">
      <c r="A321" s="6"/>
      <c r="B321" s="6"/>
      <c r="C321" s="6"/>
      <c r="D321" s="6"/>
    </row>
    <row r="322" spans="1:4" ht="20.100000000000001" customHeight="1">
      <c r="A322" s="6"/>
      <c r="B322" s="6"/>
      <c r="C322" s="6"/>
      <c r="D322" s="6"/>
    </row>
    <row r="323" spans="1:4" ht="20.100000000000001" customHeight="1">
      <c r="A323" s="6"/>
      <c r="B323" s="6"/>
      <c r="C323" s="6"/>
      <c r="D323" s="6"/>
    </row>
    <row r="324" spans="1:4" ht="20.100000000000001" customHeight="1">
      <c r="A324" s="6"/>
      <c r="B324" s="6"/>
      <c r="C324" s="6"/>
      <c r="D324" s="6"/>
    </row>
    <row r="325" spans="1:4" ht="20.100000000000001" customHeight="1">
      <c r="A325" s="6"/>
      <c r="B325" s="6"/>
      <c r="C325" s="6"/>
      <c r="D325" s="6"/>
    </row>
    <row r="326" spans="1:4" ht="20.100000000000001" customHeight="1">
      <c r="A326" s="6"/>
      <c r="B326" s="6"/>
      <c r="C326" s="6"/>
      <c r="D326" s="6"/>
    </row>
    <row r="327" spans="1:4" ht="20.100000000000001" customHeight="1">
      <c r="A327" s="6"/>
      <c r="B327" s="6"/>
      <c r="C327" s="6"/>
      <c r="D327" s="6"/>
    </row>
    <row r="328" spans="1:4" ht="20.100000000000001" customHeight="1">
      <c r="A328" s="6"/>
      <c r="B328" s="6"/>
      <c r="C328" s="6"/>
      <c r="D328" s="6"/>
    </row>
    <row r="329" spans="1:4" ht="20.100000000000001" customHeight="1">
      <c r="A329" s="6"/>
      <c r="B329" s="6"/>
      <c r="C329" s="6"/>
      <c r="D329" s="6"/>
    </row>
    <row r="330" spans="1:4" ht="20.100000000000001" customHeight="1">
      <c r="A330" s="6"/>
      <c r="B330" s="6"/>
      <c r="C330" s="6"/>
      <c r="D330" s="6"/>
    </row>
    <row r="331" spans="1:4" ht="20.100000000000001" customHeight="1">
      <c r="A331" s="6"/>
      <c r="B331" s="6"/>
      <c r="C331" s="6"/>
      <c r="D331" s="6"/>
    </row>
    <row r="332" spans="1:4" ht="20.100000000000001" customHeight="1">
      <c r="A332" s="6"/>
      <c r="B332" s="6"/>
      <c r="C332" s="6"/>
      <c r="D332" s="6"/>
    </row>
    <row r="333" spans="1:4" ht="20.100000000000001" customHeight="1">
      <c r="A333" s="6"/>
      <c r="B333" s="6"/>
      <c r="C333" s="6"/>
      <c r="D333" s="6"/>
    </row>
    <row r="334" spans="1:4" ht="20.100000000000001" customHeight="1">
      <c r="A334" s="6"/>
      <c r="B334" s="6"/>
      <c r="C334" s="6"/>
      <c r="D334" s="6"/>
    </row>
    <row r="335" spans="1:4" ht="20.100000000000001" customHeight="1">
      <c r="A335" s="6"/>
      <c r="B335" s="6"/>
      <c r="C335" s="6"/>
      <c r="D335" s="6"/>
    </row>
    <row r="336" spans="1:4" ht="20.100000000000001" customHeight="1">
      <c r="A336" s="6"/>
      <c r="B336" s="6"/>
      <c r="C336" s="6"/>
      <c r="D336" s="6"/>
    </row>
    <row r="337" spans="1:4" ht="20.100000000000001" customHeight="1">
      <c r="A337" s="6"/>
      <c r="B337" s="6"/>
      <c r="C337" s="6"/>
      <c r="D337" s="6"/>
    </row>
    <row r="338" spans="1:4" ht="20.100000000000001" customHeight="1">
      <c r="A338" s="6"/>
      <c r="B338" s="6"/>
      <c r="C338" s="6"/>
      <c r="D338" s="6"/>
    </row>
    <row r="339" spans="1:4" ht="20.100000000000001" customHeight="1">
      <c r="A339" s="6"/>
      <c r="B339" s="6"/>
      <c r="C339" s="6"/>
      <c r="D339" s="6"/>
    </row>
    <row r="340" spans="1:4" ht="20.100000000000001" customHeight="1">
      <c r="A340" s="6"/>
      <c r="B340" s="6"/>
      <c r="C340" s="6"/>
      <c r="D340" s="6"/>
    </row>
    <row r="341" spans="1:4" ht="20.100000000000001" customHeight="1">
      <c r="A341" s="6"/>
      <c r="B341" s="6"/>
      <c r="C341" s="6"/>
      <c r="D341" s="6"/>
    </row>
    <row r="342" spans="1:4" ht="20.100000000000001" customHeight="1">
      <c r="A342" s="6"/>
      <c r="B342" s="6"/>
      <c r="C342" s="6"/>
      <c r="D342" s="6"/>
    </row>
    <row r="343" spans="1:4" ht="20.100000000000001" customHeight="1">
      <c r="A343" s="6"/>
      <c r="B343" s="6"/>
      <c r="C343" s="6"/>
      <c r="D343" s="6"/>
    </row>
    <row r="344" spans="1:4" ht="20.100000000000001" customHeight="1">
      <c r="A344" s="6"/>
      <c r="B344" s="6"/>
      <c r="C344" s="6"/>
      <c r="D344" s="6"/>
    </row>
    <row r="345" spans="1:4" ht="20.100000000000001" customHeight="1">
      <c r="A345" s="6"/>
      <c r="B345" s="6"/>
      <c r="C345" s="6"/>
      <c r="D345" s="6"/>
    </row>
    <row r="346" spans="1:4" ht="20.100000000000001" customHeight="1">
      <c r="A346" s="6"/>
      <c r="B346" s="6"/>
      <c r="C346" s="6"/>
      <c r="D346" s="6"/>
    </row>
    <row r="347" spans="1:4" ht="20.100000000000001" customHeight="1">
      <c r="A347" s="6"/>
      <c r="B347" s="6"/>
      <c r="C347" s="6"/>
      <c r="D347" s="6"/>
    </row>
    <row r="348" spans="1:4" ht="20.100000000000001" customHeight="1">
      <c r="A348" s="6"/>
      <c r="B348" s="6"/>
      <c r="C348" s="6"/>
      <c r="D348" s="6"/>
    </row>
    <row r="349" spans="1:4" ht="20.100000000000001" customHeight="1">
      <c r="A349" s="6"/>
      <c r="B349" s="6"/>
      <c r="C349" s="6"/>
      <c r="D349" s="6"/>
    </row>
    <row r="350" spans="1:4" ht="20.100000000000001" customHeight="1">
      <c r="A350" s="6"/>
      <c r="B350" s="6"/>
      <c r="C350" s="6"/>
      <c r="D350" s="6"/>
    </row>
    <row r="351" spans="1:4" ht="20.100000000000001" customHeight="1">
      <c r="A351" s="6"/>
      <c r="B351" s="6"/>
      <c r="C351" s="6"/>
      <c r="D351" s="6"/>
    </row>
    <row r="352" spans="1:4" ht="20.100000000000001" customHeight="1">
      <c r="A352" s="6"/>
      <c r="B352" s="6"/>
      <c r="C352" s="6"/>
      <c r="D352" s="6"/>
    </row>
    <row r="353" spans="1:4" ht="20.100000000000001" customHeight="1">
      <c r="A353" s="6"/>
      <c r="B353" s="6"/>
      <c r="C353" s="6"/>
      <c r="D353" s="6"/>
    </row>
    <row r="354" spans="1:4" ht="20.100000000000001" customHeight="1">
      <c r="A354" s="6"/>
      <c r="B354" s="6"/>
      <c r="C354" s="6"/>
      <c r="D354" s="6"/>
    </row>
    <row r="355" spans="1:4" ht="20.100000000000001" customHeight="1">
      <c r="A355" s="6"/>
      <c r="B355" s="6"/>
      <c r="C355" s="6"/>
      <c r="D355" s="6"/>
    </row>
    <row r="356" spans="1:4" ht="20.100000000000001" customHeight="1">
      <c r="A356" s="6"/>
      <c r="B356" s="6"/>
      <c r="C356" s="6"/>
      <c r="D356" s="6"/>
    </row>
    <row r="357" spans="1:4" ht="20.100000000000001" customHeight="1">
      <c r="A357" s="6"/>
      <c r="B357" s="6"/>
      <c r="C357" s="6"/>
      <c r="D357" s="6"/>
    </row>
    <row r="358" spans="1:4" ht="20.100000000000001" customHeight="1">
      <c r="A358" s="6"/>
      <c r="B358" s="6"/>
      <c r="C358" s="6"/>
      <c r="D358" s="6"/>
    </row>
    <row r="359" spans="1:4" ht="20.100000000000001" customHeight="1">
      <c r="A359" s="6"/>
      <c r="B359" s="6"/>
      <c r="C359" s="6"/>
      <c r="D359" s="6"/>
    </row>
    <row r="360" spans="1:4" ht="20.100000000000001" customHeight="1">
      <c r="A360" s="6"/>
      <c r="B360" s="6"/>
      <c r="C360" s="6"/>
      <c r="D360" s="6"/>
    </row>
    <row r="361" spans="1:4" ht="20.100000000000001" customHeight="1">
      <c r="A361" s="6"/>
      <c r="B361" s="6"/>
      <c r="C361" s="6"/>
      <c r="D361" s="6"/>
    </row>
    <row r="362" spans="1:4" ht="20.100000000000001" customHeight="1">
      <c r="A362" s="6"/>
      <c r="B362" s="6"/>
      <c r="C362" s="6"/>
      <c r="D362" s="6"/>
    </row>
    <row r="363" spans="1:4" ht="20.100000000000001" customHeight="1">
      <c r="A363" s="6"/>
      <c r="B363" s="6"/>
      <c r="C363" s="6"/>
      <c r="D363" s="6"/>
    </row>
    <row r="364" spans="1:4" ht="20.100000000000001" customHeight="1">
      <c r="A364" s="6"/>
      <c r="B364" s="6"/>
      <c r="C364" s="6"/>
      <c r="D364" s="6"/>
    </row>
    <row r="365" spans="1:4" ht="20.100000000000001" customHeight="1">
      <c r="A365" s="6"/>
      <c r="B365" s="6"/>
      <c r="C365" s="6"/>
      <c r="D365" s="6"/>
    </row>
    <row r="366" spans="1:4" ht="20.100000000000001" customHeight="1">
      <c r="A366" s="6"/>
      <c r="B366" s="6"/>
      <c r="C366" s="6"/>
      <c r="D366" s="6"/>
    </row>
    <row r="367" spans="1:4" ht="20.100000000000001" customHeight="1">
      <c r="A367" s="6"/>
      <c r="B367" s="6"/>
      <c r="C367" s="6"/>
      <c r="D367" s="6"/>
    </row>
    <row r="368" spans="1:4" ht="20.100000000000001" customHeight="1">
      <c r="A368" s="6"/>
      <c r="B368" s="6"/>
      <c r="C368" s="6"/>
      <c r="D368" s="6"/>
    </row>
    <row r="369" spans="1:4" ht="20.100000000000001" customHeight="1">
      <c r="A369" s="6"/>
      <c r="B369" s="6"/>
      <c r="C369" s="6"/>
      <c r="D369" s="6"/>
    </row>
    <row r="370" spans="1:4" ht="20.100000000000001" customHeight="1">
      <c r="A370" s="6"/>
      <c r="B370" s="6"/>
      <c r="C370" s="6"/>
      <c r="D370" s="6"/>
    </row>
    <row r="371" spans="1:4" ht="20.100000000000001" customHeight="1">
      <c r="A371" s="6"/>
      <c r="B371" s="6"/>
      <c r="C371" s="6"/>
      <c r="D371" s="6"/>
    </row>
    <row r="372" spans="1:4" ht="20.100000000000001" customHeight="1">
      <c r="A372" s="6"/>
      <c r="B372" s="6"/>
      <c r="C372" s="6"/>
      <c r="D372" s="6"/>
    </row>
    <row r="373" spans="1:4" ht="20.100000000000001" customHeight="1">
      <c r="A373" s="6"/>
      <c r="B373" s="6"/>
      <c r="C373" s="6"/>
      <c r="D373" s="6"/>
    </row>
    <row r="374" spans="1:4" ht="20.100000000000001" customHeight="1">
      <c r="A374" s="6"/>
      <c r="B374" s="6"/>
      <c r="C374" s="6"/>
      <c r="D374" s="6"/>
    </row>
    <row r="375" spans="1:4" ht="20.100000000000001" customHeight="1">
      <c r="A375" s="6"/>
      <c r="B375" s="6"/>
      <c r="C375" s="6"/>
      <c r="D375" s="6"/>
    </row>
    <row r="376" spans="1:4" ht="20.100000000000001" customHeight="1">
      <c r="A376" s="6"/>
      <c r="B376" s="6"/>
      <c r="C376" s="6"/>
      <c r="D376" s="6"/>
    </row>
    <row r="377" spans="1:4" ht="20.100000000000001" customHeight="1">
      <c r="A377" s="6"/>
      <c r="B377" s="6"/>
      <c r="C377" s="6"/>
      <c r="D377" s="6"/>
    </row>
    <row r="378" spans="1:4" ht="20.100000000000001" customHeight="1">
      <c r="A378" s="6"/>
      <c r="B378" s="6"/>
      <c r="C378" s="6"/>
      <c r="D378" s="6"/>
    </row>
    <row r="379" spans="1:4" ht="20.100000000000001" customHeight="1">
      <c r="A379" s="6"/>
      <c r="B379" s="6"/>
      <c r="C379" s="6"/>
      <c r="D379" s="6"/>
    </row>
    <row r="380" spans="1:4" ht="20.100000000000001" customHeight="1">
      <c r="A380" s="6"/>
      <c r="B380" s="6"/>
      <c r="C380" s="6"/>
      <c r="D380" s="6"/>
    </row>
    <row r="381" spans="1:4" ht="20.100000000000001" customHeight="1">
      <c r="A381" s="6"/>
      <c r="B381" s="6"/>
      <c r="C381" s="6"/>
      <c r="D381" s="6"/>
    </row>
    <row r="382" spans="1:4" ht="20.100000000000001" customHeight="1">
      <c r="A382" s="6"/>
      <c r="B382" s="6"/>
      <c r="C382" s="6"/>
      <c r="D382" s="6"/>
    </row>
    <row r="383" spans="1:4" ht="20.100000000000001" customHeight="1">
      <c r="A383" s="6"/>
      <c r="B383" s="6"/>
      <c r="C383" s="6"/>
      <c r="D383" s="6"/>
    </row>
    <row r="384" spans="1:4" ht="20.100000000000001" customHeight="1">
      <c r="A384" s="6"/>
      <c r="B384" s="6"/>
      <c r="C384" s="6"/>
      <c r="D384" s="6"/>
    </row>
    <row r="385" spans="1:4" ht="20.100000000000001" customHeight="1">
      <c r="A385" s="6"/>
      <c r="B385" s="6"/>
      <c r="C385" s="6"/>
      <c r="D385" s="6"/>
    </row>
    <row r="386" spans="1:4" ht="20.100000000000001" customHeight="1">
      <c r="A386" s="6"/>
      <c r="B386" s="6"/>
      <c r="C386" s="6"/>
      <c r="D386" s="6"/>
    </row>
    <row r="387" spans="1:4" ht="20.100000000000001" customHeight="1">
      <c r="A387" s="6"/>
      <c r="B387" s="6"/>
      <c r="C387" s="6"/>
      <c r="D387" s="6"/>
    </row>
    <row r="388" spans="1:4" ht="20.100000000000001" customHeight="1">
      <c r="A388" s="6"/>
      <c r="B388" s="6"/>
      <c r="C388" s="6"/>
      <c r="D388" s="6"/>
    </row>
    <row r="389" spans="1:4" ht="20.100000000000001" customHeight="1">
      <c r="A389" s="6"/>
      <c r="B389" s="6"/>
      <c r="C389" s="6"/>
      <c r="D389" s="6"/>
    </row>
    <row r="390" spans="1:4" ht="20.100000000000001" customHeight="1">
      <c r="A390" s="6"/>
      <c r="B390" s="6"/>
      <c r="C390" s="6"/>
      <c r="D390" s="6"/>
    </row>
    <row r="391" spans="1:4" ht="20.100000000000001" customHeight="1">
      <c r="A391" s="6"/>
      <c r="B391" s="6"/>
      <c r="C391" s="6"/>
      <c r="D391" s="6"/>
    </row>
    <row r="392" spans="1:4" ht="20.100000000000001" customHeight="1">
      <c r="A392" s="6"/>
      <c r="B392" s="6"/>
      <c r="C392" s="6"/>
      <c r="D392" s="6"/>
    </row>
    <row r="393" spans="1:4" ht="20.100000000000001" customHeight="1">
      <c r="A393" s="6"/>
      <c r="B393" s="6"/>
      <c r="C393" s="6"/>
      <c r="D393" s="6"/>
    </row>
    <row r="394" spans="1:4" ht="20.100000000000001" customHeight="1">
      <c r="A394" s="6"/>
      <c r="B394" s="6"/>
      <c r="C394" s="6"/>
      <c r="D394" s="6"/>
    </row>
    <row r="395" spans="1:4" ht="20.100000000000001" customHeight="1">
      <c r="A395" s="6"/>
      <c r="B395" s="6"/>
      <c r="C395" s="6"/>
      <c r="D395" s="6"/>
    </row>
    <row r="396" spans="1:4" ht="20.100000000000001" customHeight="1">
      <c r="A396" s="6"/>
      <c r="B396" s="6"/>
      <c r="C396" s="6"/>
      <c r="D396" s="6"/>
    </row>
    <row r="397" spans="1:4" ht="20.100000000000001" customHeight="1">
      <c r="A397" s="6"/>
      <c r="B397" s="6"/>
      <c r="C397" s="6"/>
      <c r="D397" s="6"/>
    </row>
    <row r="398" spans="1:4" ht="20.100000000000001" customHeight="1">
      <c r="A398" s="6"/>
      <c r="B398" s="6"/>
      <c r="C398" s="6"/>
      <c r="D398" s="6"/>
    </row>
    <row r="399" spans="1:4" ht="20.100000000000001" customHeight="1">
      <c r="A399" s="6"/>
      <c r="B399" s="6"/>
      <c r="C399" s="6"/>
      <c r="D399" s="6"/>
    </row>
    <row r="400" spans="1:4" ht="20.100000000000001" customHeight="1">
      <c r="A400" s="6"/>
      <c r="B400" s="6"/>
      <c r="C400" s="6"/>
      <c r="D400" s="6"/>
    </row>
    <row r="401" spans="1:4" ht="20.100000000000001" customHeight="1">
      <c r="A401" s="6"/>
      <c r="B401" s="6"/>
      <c r="C401" s="6"/>
      <c r="D401" s="6"/>
    </row>
    <row r="402" spans="1:4" ht="20.100000000000001" customHeight="1">
      <c r="A402" s="6"/>
      <c r="B402" s="6"/>
      <c r="C402" s="6"/>
      <c r="D402" s="6"/>
    </row>
    <row r="403" spans="1:4" ht="20.100000000000001" customHeight="1">
      <c r="A403" s="6"/>
      <c r="B403" s="6"/>
      <c r="C403" s="6"/>
      <c r="D403" s="6"/>
    </row>
    <row r="404" spans="1:4" ht="20.100000000000001" customHeight="1">
      <c r="A404" s="6"/>
      <c r="B404" s="6"/>
      <c r="C404" s="6"/>
      <c r="D404" s="6"/>
    </row>
    <row r="405" spans="1:4" ht="20.100000000000001" customHeight="1">
      <c r="A405" s="6"/>
      <c r="B405" s="6"/>
      <c r="C405" s="6"/>
      <c r="D405" s="6"/>
    </row>
    <row r="406" spans="1:4" ht="20.100000000000001" customHeight="1">
      <c r="A406" s="6"/>
      <c r="B406" s="6"/>
      <c r="C406" s="6"/>
      <c r="D406" s="6"/>
    </row>
    <row r="407" spans="1:4" ht="20.100000000000001" customHeight="1">
      <c r="A407" s="6"/>
      <c r="B407" s="6"/>
      <c r="C407" s="6"/>
      <c r="D407" s="6"/>
    </row>
    <row r="408" spans="1:4" ht="20.100000000000001" customHeight="1">
      <c r="A408" s="6"/>
      <c r="B408" s="6"/>
      <c r="C408" s="6"/>
      <c r="D408" s="6"/>
    </row>
    <row r="409" spans="1:4" ht="20.100000000000001" customHeight="1">
      <c r="A409" s="6"/>
      <c r="B409" s="6"/>
      <c r="C409" s="6"/>
      <c r="D409" s="6"/>
    </row>
    <row r="410" spans="1:4" ht="20.100000000000001" customHeight="1">
      <c r="A410" s="6"/>
      <c r="B410" s="6"/>
      <c r="C410" s="6"/>
      <c r="D410" s="6"/>
    </row>
    <row r="411" spans="1:4" ht="20.100000000000001" customHeight="1">
      <c r="A411" s="6"/>
      <c r="B411" s="6"/>
      <c r="C411" s="6"/>
      <c r="D411" s="6"/>
    </row>
    <row r="412" spans="1:4" ht="20.100000000000001" customHeight="1">
      <c r="A412" s="6"/>
      <c r="B412" s="6"/>
      <c r="C412" s="6"/>
      <c r="D412" s="6"/>
    </row>
    <row r="413" spans="1:4" ht="20.100000000000001" customHeight="1">
      <c r="A413" s="6"/>
      <c r="B413" s="6"/>
      <c r="C413" s="6"/>
      <c r="D413" s="6"/>
    </row>
    <row r="414" spans="1:4" ht="20.100000000000001" customHeight="1">
      <c r="A414" s="6"/>
      <c r="B414" s="6"/>
      <c r="C414" s="6"/>
      <c r="D414" s="6"/>
    </row>
    <row r="415" spans="1:4" ht="20.100000000000001" customHeight="1">
      <c r="A415" s="6"/>
      <c r="B415" s="6"/>
      <c r="C415" s="6"/>
      <c r="D415" s="6"/>
    </row>
    <row r="416" spans="1:4" ht="20.100000000000001" customHeight="1">
      <c r="A416" s="6"/>
      <c r="B416" s="6"/>
      <c r="C416" s="6"/>
      <c r="D416" s="6"/>
    </row>
    <row r="417" spans="1:4" ht="20.100000000000001" customHeight="1">
      <c r="A417" s="6"/>
      <c r="B417" s="6"/>
      <c r="C417" s="6"/>
      <c r="D417" s="6"/>
    </row>
    <row r="418" spans="1:4" ht="20.100000000000001" customHeight="1">
      <c r="A418" s="6"/>
      <c r="B418" s="6"/>
      <c r="C418" s="6"/>
      <c r="D418" s="6"/>
    </row>
    <row r="419" spans="1:4" ht="20.100000000000001" customHeight="1">
      <c r="A419" s="6"/>
      <c r="B419" s="6"/>
      <c r="C419" s="6"/>
      <c r="D419" s="6"/>
    </row>
    <row r="420" spans="1:4" ht="20.100000000000001" customHeight="1">
      <c r="A420" s="6"/>
      <c r="B420" s="6"/>
      <c r="C420" s="6"/>
      <c r="D420" s="6"/>
    </row>
    <row r="421" spans="1:4" ht="20.100000000000001" customHeight="1">
      <c r="A421" s="6"/>
      <c r="B421" s="6"/>
      <c r="C421" s="6"/>
      <c r="D421" s="6"/>
    </row>
    <row r="422" spans="1:4" ht="20.100000000000001" customHeight="1">
      <c r="A422" s="6"/>
      <c r="B422" s="6"/>
      <c r="C422" s="6"/>
      <c r="D422" s="6"/>
    </row>
    <row r="423" spans="1:4" ht="20.100000000000001" customHeight="1">
      <c r="A423" s="6"/>
      <c r="B423" s="6"/>
      <c r="C423" s="6"/>
      <c r="D423" s="6"/>
    </row>
    <row r="424" spans="1:4" ht="20.100000000000001" customHeight="1">
      <c r="A424" s="6"/>
      <c r="B424" s="6"/>
      <c r="C424" s="6"/>
      <c r="D424" s="6"/>
    </row>
    <row r="425" spans="1:4" ht="20.100000000000001" customHeight="1">
      <c r="A425" s="6"/>
      <c r="B425" s="6"/>
      <c r="C425" s="6"/>
      <c r="D425" s="6"/>
    </row>
    <row r="426" spans="1:4" ht="20.100000000000001" customHeight="1">
      <c r="A426" s="6"/>
      <c r="B426" s="6"/>
      <c r="C426" s="6"/>
      <c r="D426" s="6"/>
    </row>
    <row r="427" spans="1:4" ht="20.100000000000001" customHeight="1">
      <c r="A427" s="6"/>
      <c r="B427" s="6"/>
      <c r="C427" s="6"/>
      <c r="D427" s="6"/>
    </row>
    <row r="428" spans="1:4" ht="20.100000000000001" customHeight="1">
      <c r="A428" s="6"/>
      <c r="B428" s="6"/>
      <c r="C428" s="6"/>
      <c r="D428" s="6"/>
    </row>
    <row r="429" spans="1:4" ht="20.100000000000001" customHeight="1">
      <c r="A429" s="6"/>
      <c r="B429" s="6"/>
      <c r="C429" s="6"/>
      <c r="D429" s="6"/>
    </row>
    <row r="430" spans="1:4" ht="20.100000000000001" customHeight="1">
      <c r="A430" s="6"/>
      <c r="B430" s="6"/>
      <c r="C430" s="6"/>
      <c r="D430" s="6"/>
    </row>
    <row r="431" spans="1:4" ht="20.100000000000001" customHeight="1">
      <c r="A431" s="6"/>
      <c r="B431" s="6"/>
      <c r="C431" s="6"/>
      <c r="D431" s="6"/>
    </row>
    <row r="432" spans="1:4" ht="20.100000000000001" customHeight="1">
      <c r="A432" s="6"/>
      <c r="B432" s="6"/>
      <c r="C432" s="6"/>
      <c r="D432" s="6"/>
    </row>
    <row r="433" spans="1:4" ht="20.100000000000001" customHeight="1">
      <c r="A433" s="6"/>
      <c r="B433" s="6"/>
      <c r="C433" s="6"/>
      <c r="D433" s="6"/>
    </row>
    <row r="434" spans="1:4" ht="20.100000000000001" customHeight="1">
      <c r="A434" s="6"/>
      <c r="B434" s="6"/>
      <c r="C434" s="6"/>
      <c r="D434" s="6"/>
    </row>
    <row r="435" spans="1:4" ht="20.100000000000001" customHeight="1">
      <c r="A435" s="6"/>
      <c r="B435" s="6"/>
      <c r="C435" s="6"/>
      <c r="D435" s="6"/>
    </row>
    <row r="436" spans="1:4" ht="20.100000000000001" customHeight="1">
      <c r="A436" s="6"/>
      <c r="B436" s="6"/>
      <c r="C436" s="6"/>
      <c r="D436" s="6"/>
    </row>
    <row r="437" spans="1:4" ht="20.100000000000001" customHeight="1">
      <c r="A437" s="6"/>
      <c r="B437" s="6"/>
      <c r="C437" s="6"/>
      <c r="D437" s="6"/>
    </row>
    <row r="438" spans="1:4" ht="20.100000000000001" customHeight="1">
      <c r="A438" s="6"/>
      <c r="B438" s="6"/>
      <c r="C438" s="6"/>
      <c r="D438" s="6"/>
    </row>
    <row r="439" spans="1:4" ht="20.100000000000001" customHeight="1">
      <c r="A439" s="6"/>
      <c r="B439" s="6"/>
      <c r="C439" s="6"/>
      <c r="D439" s="6"/>
    </row>
    <row r="440" spans="1:4" ht="20.100000000000001" customHeight="1">
      <c r="A440" s="6"/>
      <c r="B440" s="6"/>
      <c r="C440" s="6"/>
      <c r="D440" s="6"/>
    </row>
    <row r="441" spans="1:4" ht="20.100000000000001" customHeight="1">
      <c r="A441" s="6"/>
      <c r="B441" s="6"/>
      <c r="C441" s="6"/>
      <c r="D441" s="6"/>
    </row>
    <row r="442" spans="1:4" ht="20.100000000000001" customHeight="1">
      <c r="A442" s="6"/>
      <c r="B442" s="6"/>
      <c r="C442" s="6"/>
      <c r="D442" s="6"/>
    </row>
    <row r="443" spans="1:4" ht="20.100000000000001" customHeight="1">
      <c r="A443" s="6"/>
      <c r="B443" s="6"/>
      <c r="C443" s="6"/>
      <c r="D443" s="6"/>
    </row>
    <row r="444" spans="1:4" ht="20.100000000000001" customHeight="1">
      <c r="A444" s="6"/>
      <c r="B444" s="6"/>
      <c r="C444" s="6"/>
      <c r="D444" s="6"/>
    </row>
    <row r="445" spans="1:4" ht="20.100000000000001" customHeight="1">
      <c r="A445" s="6"/>
      <c r="B445" s="6"/>
      <c r="C445" s="6"/>
      <c r="D445" s="6"/>
    </row>
    <row r="446" spans="1:4" ht="20.100000000000001" customHeight="1">
      <c r="A446" s="6"/>
      <c r="B446" s="6"/>
      <c r="C446" s="6"/>
      <c r="D446" s="6"/>
    </row>
    <row r="447" spans="1:4" ht="20.100000000000001" customHeight="1">
      <c r="A447" s="6"/>
      <c r="B447" s="6"/>
      <c r="C447" s="6"/>
      <c r="D447" s="6"/>
    </row>
    <row r="448" spans="1:4" ht="20.100000000000001" customHeight="1">
      <c r="A448" s="6"/>
      <c r="B448" s="6"/>
      <c r="C448" s="6"/>
      <c r="D448" s="6"/>
    </row>
    <row r="449" spans="1:4" ht="20.100000000000001" customHeight="1">
      <c r="A449" s="6"/>
      <c r="B449" s="6"/>
      <c r="C449" s="6"/>
      <c r="D449" s="6"/>
    </row>
    <row r="450" spans="1:4" ht="20.100000000000001" customHeight="1">
      <c r="A450" s="6"/>
      <c r="B450" s="6"/>
      <c r="C450" s="6"/>
      <c r="D450" s="6"/>
    </row>
    <row r="451" spans="1:4" ht="20.100000000000001" customHeight="1">
      <c r="A451" s="6"/>
      <c r="B451" s="6"/>
      <c r="C451" s="6"/>
      <c r="D451" s="6"/>
    </row>
    <row r="452" spans="1:4" ht="20.100000000000001" customHeight="1">
      <c r="A452" s="6"/>
      <c r="B452" s="6"/>
      <c r="C452" s="6"/>
      <c r="D452" s="6"/>
    </row>
    <row r="453" spans="1:4" ht="20.100000000000001" customHeight="1">
      <c r="A453" s="6"/>
      <c r="B453" s="6"/>
      <c r="C453" s="6"/>
      <c r="D453" s="6"/>
    </row>
    <row r="454" spans="1:4" ht="20.100000000000001" customHeight="1">
      <c r="A454" s="6"/>
      <c r="B454" s="6"/>
      <c r="C454" s="6"/>
      <c r="D454" s="6"/>
    </row>
    <row r="455" spans="1:4" ht="20.100000000000001" customHeight="1">
      <c r="A455" s="6"/>
      <c r="B455" s="6"/>
      <c r="C455" s="6"/>
      <c r="D455" s="6"/>
    </row>
    <row r="456" spans="1:4" ht="20.100000000000001" customHeight="1">
      <c r="A456" s="6"/>
      <c r="B456" s="6"/>
      <c r="C456" s="6"/>
      <c r="D456" s="6"/>
    </row>
    <row r="457" spans="1:4" ht="20.100000000000001" customHeight="1">
      <c r="A457" s="6"/>
      <c r="B457" s="6"/>
      <c r="C457" s="6"/>
      <c r="D457" s="6"/>
    </row>
    <row r="458" spans="1:4" ht="20.100000000000001" customHeight="1">
      <c r="A458" s="6"/>
      <c r="B458" s="6"/>
      <c r="C458" s="6"/>
      <c r="D458" s="6"/>
    </row>
    <row r="459" spans="1:4" ht="20.100000000000001" customHeight="1">
      <c r="A459" s="6"/>
      <c r="B459" s="6"/>
      <c r="C459" s="6"/>
      <c r="D459" s="6"/>
    </row>
    <row r="460" spans="1:4" ht="20.100000000000001" customHeight="1">
      <c r="A460" s="6"/>
      <c r="B460" s="6"/>
      <c r="C460" s="6"/>
      <c r="D460" s="6"/>
    </row>
    <row r="461" spans="1:4" ht="20.100000000000001" customHeight="1">
      <c r="A461" s="6"/>
      <c r="B461" s="6"/>
      <c r="C461" s="6"/>
      <c r="D461" s="6"/>
    </row>
    <row r="462" spans="1:4" ht="20.100000000000001" customHeight="1">
      <c r="A462" s="6"/>
      <c r="B462" s="6"/>
      <c r="C462" s="6"/>
      <c r="D462" s="6"/>
    </row>
    <row r="463" spans="1:4" ht="20.100000000000001" customHeight="1">
      <c r="A463" s="6"/>
      <c r="B463" s="6"/>
      <c r="C463" s="6"/>
      <c r="D463" s="6"/>
    </row>
    <row r="464" spans="1:4" ht="20.100000000000001" customHeight="1">
      <c r="A464" s="6"/>
      <c r="B464" s="6"/>
      <c r="C464" s="6"/>
      <c r="D464" s="6"/>
    </row>
  </sheetData>
  <mergeCells count="23">
    <mergeCell ref="Q7:R7"/>
    <mergeCell ref="B8:K8"/>
    <mergeCell ref="L8:P8"/>
    <mergeCell ref="Q8:R8"/>
    <mergeCell ref="S8:X8"/>
    <mergeCell ref="AC8:AH8"/>
    <mergeCell ref="A9:A10"/>
    <mergeCell ref="B9:I9"/>
    <mergeCell ref="J9:K9"/>
    <mergeCell ref="Q9:R10"/>
    <mergeCell ref="S9:T9"/>
    <mergeCell ref="U9:V9"/>
    <mergeCell ref="W9:X9"/>
    <mergeCell ref="Y9:Z9"/>
    <mergeCell ref="AA9:AB9"/>
    <mergeCell ref="Y8:AB8"/>
    <mergeCell ref="AK9:AL9"/>
    <mergeCell ref="AC9:AC10"/>
    <mergeCell ref="AD9:AD10"/>
    <mergeCell ref="AE9:AE10"/>
    <mergeCell ref="AF9:AF10"/>
    <mergeCell ref="AG9:AG10"/>
    <mergeCell ref="AH9:AH10"/>
  </mergeCells>
  <pageMargins left="0.94" right="0.5" top="0.5" bottom="0.4" header="0.3" footer="0.3"/>
  <pageSetup paperSize="5" scale="60" fitToWidth="2" orientation="landscape" horizontalDpi="1200" verticalDpi="1200" r:id="rId1"/>
  <headerFooter alignWithMargins="0">
    <oddHeader>&amp;C&amp;"Calibri,Regular"Public Right of Way (PROW) MEP Assesment Worksheet &amp;R&amp;"Calibri,Regular"&amp;A  Page &amp;P of &amp;N</oddHeader>
  </headerFooter>
  <colBreaks count="1" manualBreakCount="1">
    <brk id="18" max="44" man="1"/>
  </colBreaks>
  <drawing r:id="rId2"/>
</worksheet>
</file>

<file path=xl/worksheets/sheet3.xml><?xml version="1.0" encoding="utf-8"?>
<worksheet xmlns="http://schemas.openxmlformats.org/spreadsheetml/2006/main" xmlns:r="http://schemas.openxmlformats.org/officeDocument/2006/relationships">
  <dimension ref="A1:AL464"/>
  <sheetViews>
    <sheetView zoomScale="80" zoomScaleNormal="80" zoomScaleSheetLayoutView="75" workbookViewId="0">
      <pane xSplit="1" topLeftCell="B1" activePane="topRight" state="frozen"/>
      <selection activeCell="G20" sqref="G20"/>
      <selection pane="topRight" activeCell="AA1" sqref="AA1"/>
    </sheetView>
  </sheetViews>
  <sheetFormatPr defaultColWidth="9.140625" defaultRowHeight="20.100000000000001" customHeight="1"/>
  <cols>
    <col min="1" max="1" width="10.42578125" style="2" customWidth="1"/>
    <col min="2" max="2" width="10.7109375" style="2" customWidth="1"/>
    <col min="3" max="3" width="13.140625" style="2" customWidth="1"/>
    <col min="4" max="4" width="10" style="2" customWidth="1"/>
    <col min="5" max="5" width="12.5703125" style="2" customWidth="1"/>
    <col min="6" max="6" width="13.85546875" style="2" customWidth="1"/>
    <col min="7" max="7" width="12.85546875" style="2" customWidth="1"/>
    <col min="8" max="8" width="12.140625" style="2" customWidth="1"/>
    <col min="9" max="9" width="12.85546875" style="2" customWidth="1"/>
    <col min="10" max="10" width="12.42578125" style="2" customWidth="1"/>
    <col min="11" max="11" width="10.7109375" style="2" customWidth="1"/>
    <col min="12" max="12" width="16.5703125" style="2" customWidth="1"/>
    <col min="13" max="13" width="11.28515625" style="2" customWidth="1"/>
    <col min="14" max="14" width="13.42578125" style="2" customWidth="1"/>
    <col min="15" max="15" width="10" style="2" customWidth="1"/>
    <col min="16" max="16" width="10.28515625" style="2" customWidth="1"/>
    <col min="17" max="17" width="16.85546875" style="2" customWidth="1"/>
    <col min="18" max="18" width="27.7109375" style="2" customWidth="1"/>
    <col min="19" max="19" width="14.85546875" style="2" customWidth="1"/>
    <col min="20" max="20" width="13" style="2" customWidth="1"/>
    <col min="21" max="22" width="14.42578125" style="2" customWidth="1"/>
    <col min="23" max="23" width="13.85546875" style="2" customWidth="1"/>
    <col min="24" max="24" width="14.140625" style="2" customWidth="1"/>
    <col min="25" max="25" width="13.5703125" style="2" customWidth="1"/>
    <col min="26" max="26" width="13.85546875" style="2" customWidth="1"/>
    <col min="27" max="27" width="12" style="2" customWidth="1"/>
    <col min="28" max="28" width="11.85546875" style="2" customWidth="1"/>
    <col min="29" max="29" width="19.140625" style="2" customWidth="1"/>
    <col min="30" max="30" width="17.5703125" style="2" customWidth="1"/>
    <col min="31" max="31" width="17.42578125" style="2" customWidth="1"/>
    <col min="32" max="32" width="12.7109375" style="2" customWidth="1"/>
    <col min="33" max="33" width="19.7109375" style="2" customWidth="1"/>
    <col min="34" max="34" width="16.5703125" style="12" customWidth="1"/>
    <col min="35" max="35" width="19.28515625" style="12" customWidth="1"/>
    <col min="36" max="36" width="16.85546875" style="2" customWidth="1"/>
    <col min="37" max="16384" width="9.140625" style="2"/>
  </cols>
  <sheetData>
    <row r="1" spans="1:38" ht="20.100000000000001" customHeight="1">
      <c r="B1" s="167" t="s">
        <v>77</v>
      </c>
      <c r="C1" s="159"/>
      <c r="D1" s="160"/>
      <c r="E1" s="160"/>
      <c r="F1" s="160"/>
      <c r="G1" s="160"/>
      <c r="H1" s="161"/>
      <c r="I1" s="159"/>
      <c r="J1" s="165" t="s">
        <v>91</v>
      </c>
      <c r="K1" s="162"/>
      <c r="N1" s="163" t="s">
        <v>80</v>
      </c>
      <c r="O1" s="164"/>
      <c r="P1" s="159"/>
      <c r="Q1" s="152" t="s">
        <v>110</v>
      </c>
      <c r="R1" s="160"/>
      <c r="S1" s="167" t="s">
        <v>77</v>
      </c>
      <c r="T1" s="159"/>
      <c r="U1" s="160">
        <f>D1</f>
        <v>0</v>
      </c>
      <c r="V1" s="160"/>
      <c r="W1" s="160"/>
      <c r="X1" s="160"/>
      <c r="AA1" s="152" t="s">
        <v>110</v>
      </c>
      <c r="AB1" s="160">
        <f>R1</f>
        <v>0</v>
      </c>
      <c r="AC1" s="160"/>
      <c r="AD1" s="164"/>
      <c r="AE1" s="165"/>
      <c r="AF1" s="161"/>
      <c r="AG1" s="159"/>
      <c r="AH1" s="161"/>
      <c r="AI1" s="159"/>
    </row>
    <row r="2" spans="1:38" s="1" customFormat="1" ht="24.75" customHeight="1">
      <c r="A2" s="53"/>
      <c r="B2" s="146" t="s">
        <v>93</v>
      </c>
      <c r="C2" s="53"/>
      <c r="D2" s="53"/>
      <c r="E2" s="54"/>
      <c r="F2" s="54"/>
      <c r="G2" s="54"/>
      <c r="H2" s="54"/>
      <c r="I2" s="54"/>
      <c r="J2" s="54"/>
      <c r="K2" s="54"/>
      <c r="L2" s="155" t="s">
        <v>68</v>
      </c>
      <c r="P2" s="66"/>
      <c r="Q2" s="77"/>
      <c r="R2" s="78"/>
      <c r="S2" s="181" t="str">
        <f>B2</f>
        <v>Summary Data: 90%/Final Design Phase</v>
      </c>
      <c r="T2" s="172"/>
      <c r="U2" s="172"/>
      <c r="V2" s="172"/>
      <c r="W2" s="173"/>
      <c r="X2" s="174"/>
      <c r="Y2" s="175"/>
      <c r="Z2" s="176"/>
      <c r="AA2" s="177"/>
      <c r="AB2" s="172"/>
      <c r="AH2" s="13"/>
      <c r="AI2" s="13"/>
    </row>
    <row r="3" spans="1:38" ht="17.45" customHeight="1">
      <c r="A3" s="25"/>
      <c r="B3" s="51"/>
      <c r="C3" s="51"/>
      <c r="D3" s="51"/>
      <c r="E3" s="52"/>
      <c r="F3" s="52"/>
      <c r="G3" s="52"/>
      <c r="H3" s="52"/>
      <c r="I3" s="64" t="s">
        <v>51</v>
      </c>
      <c r="J3" s="143" t="e">
        <f>J45</f>
        <v>#DIV/0!</v>
      </c>
      <c r="K3" s="86" t="s">
        <v>5</v>
      </c>
      <c r="L3" s="156" t="s">
        <v>69</v>
      </c>
      <c r="Q3" s="77"/>
      <c r="R3" s="78"/>
      <c r="S3" s="180"/>
      <c r="T3" s="171"/>
      <c r="U3" s="171"/>
      <c r="V3" s="171"/>
      <c r="W3" s="171"/>
      <c r="X3" s="171"/>
      <c r="Y3" s="175"/>
      <c r="Z3" s="176"/>
      <c r="AA3" s="184" t="str">
        <f>I3</f>
        <v>Regulated Retention Volume (1.2"):</v>
      </c>
      <c r="AB3" s="185" t="e">
        <f>J3</f>
        <v>#DIV/0!</v>
      </c>
      <c r="AC3" s="186" t="str">
        <f>K3</f>
        <v>CF</v>
      </c>
    </row>
    <row r="4" spans="1:38" ht="19.149999999999999" customHeight="1">
      <c r="B4" s="55" t="s">
        <v>44</v>
      </c>
      <c r="C4" s="56"/>
      <c r="D4" s="57"/>
      <c r="E4" s="144">
        <f>E45/43560</f>
        <v>0</v>
      </c>
      <c r="F4" s="56"/>
      <c r="I4" s="63" t="s">
        <v>63</v>
      </c>
      <c r="J4" s="145" t="e">
        <f>AG45</f>
        <v>#DIV/0!</v>
      </c>
      <c r="K4" s="86" t="s">
        <v>5</v>
      </c>
      <c r="L4" s="156" t="s">
        <v>81</v>
      </c>
      <c r="Q4" s="79"/>
      <c r="R4" s="78"/>
      <c r="S4" s="180" t="str">
        <f t="shared" ref="S4:S5" si="0">B4</f>
        <v xml:space="preserve">Disturbance Area (ac.): </v>
      </c>
      <c r="T4" s="171"/>
      <c r="U4" s="171"/>
      <c r="V4" s="182">
        <f t="shared" ref="V4:V5" si="1">E4</f>
        <v>0</v>
      </c>
      <c r="W4" s="171"/>
      <c r="X4" s="171"/>
      <c r="Y4" s="179"/>
      <c r="Z4" s="176"/>
      <c r="AA4" s="184" t="str">
        <f t="shared" ref="AA4:AC5" si="2">I4</f>
        <v>Retention Volume retained:</v>
      </c>
      <c r="AB4" s="185" t="e">
        <f t="shared" si="2"/>
        <v>#DIV/0!</v>
      </c>
      <c r="AC4" s="186" t="str">
        <f t="shared" si="2"/>
        <v>CF</v>
      </c>
    </row>
    <row r="5" spans="1:38" ht="19.149999999999999" customHeight="1">
      <c r="B5" s="55" t="s">
        <v>50</v>
      </c>
      <c r="D5" s="58"/>
      <c r="E5" s="59"/>
      <c r="F5" s="61"/>
      <c r="G5" s="58"/>
      <c r="H5" s="60"/>
      <c r="I5" s="63" t="s">
        <v>52</v>
      </c>
      <c r="J5" s="143" t="e">
        <f>J3-J4</f>
        <v>#DIV/0!</v>
      </c>
      <c r="K5" s="86" t="s">
        <v>5</v>
      </c>
      <c r="S5" s="180" t="str">
        <f t="shared" si="0"/>
        <v>No. of Drainage Areas:</v>
      </c>
      <c r="T5" s="171"/>
      <c r="U5" s="171"/>
      <c r="V5" s="183">
        <f t="shared" si="1"/>
        <v>0</v>
      </c>
      <c r="W5" s="171"/>
      <c r="X5" s="171"/>
      <c r="Y5" s="172"/>
      <c r="Z5" s="172"/>
      <c r="AA5" s="184" t="str">
        <f t="shared" si="2"/>
        <v>Deficit:</v>
      </c>
      <c r="AB5" s="185" t="e">
        <f t="shared" si="2"/>
        <v>#DIV/0!</v>
      </c>
      <c r="AC5" s="186" t="str">
        <f t="shared" si="2"/>
        <v>CF</v>
      </c>
    </row>
    <row r="6" spans="1:38" ht="9.75" customHeight="1">
      <c r="B6" s="62"/>
      <c r="C6" s="62"/>
      <c r="D6" s="62"/>
      <c r="E6" s="62"/>
      <c r="F6" s="62"/>
      <c r="G6" s="62"/>
      <c r="H6" s="62"/>
      <c r="I6" s="62"/>
      <c r="J6" s="56"/>
      <c r="X6" s="74"/>
      <c r="AA6" s="5"/>
      <c r="AC6" s="80"/>
      <c r="AD6" s="5"/>
    </row>
    <row r="7" spans="1:38" s="67" customFormat="1" ht="34.9" customHeight="1">
      <c r="B7" s="68" t="s">
        <v>24</v>
      </c>
      <c r="C7" s="69"/>
      <c r="D7" s="69"/>
      <c r="E7" s="70"/>
      <c r="F7" s="70"/>
      <c r="G7" s="70"/>
      <c r="H7" s="70"/>
      <c r="I7" s="70"/>
      <c r="J7" s="70"/>
      <c r="K7" s="70"/>
      <c r="L7" s="68" t="s">
        <v>25</v>
      </c>
      <c r="M7" s="70"/>
      <c r="N7" s="70"/>
      <c r="O7" s="70"/>
      <c r="P7" s="71"/>
      <c r="Q7" s="203" t="s">
        <v>26</v>
      </c>
      <c r="R7" s="206"/>
      <c r="S7" s="129" t="s">
        <v>27</v>
      </c>
      <c r="T7" s="70"/>
      <c r="U7" s="70"/>
      <c r="V7" s="70"/>
      <c r="W7" s="70"/>
      <c r="X7" s="70"/>
      <c r="Y7" s="68" t="s">
        <v>28</v>
      </c>
      <c r="Z7" s="132"/>
      <c r="AA7" s="132"/>
      <c r="AB7" s="133"/>
      <c r="AC7" s="131"/>
      <c r="AD7" s="132"/>
      <c r="AE7" s="132"/>
      <c r="AF7" s="132"/>
      <c r="AG7" s="132"/>
      <c r="AH7" s="132"/>
    </row>
    <row r="8" spans="1:38" s="21" customFormat="1" ht="102.75" customHeight="1">
      <c r="B8" s="223" t="s">
        <v>106</v>
      </c>
      <c r="C8" s="224"/>
      <c r="D8" s="224"/>
      <c r="E8" s="224"/>
      <c r="F8" s="224"/>
      <c r="G8" s="224"/>
      <c r="H8" s="224"/>
      <c r="I8" s="224"/>
      <c r="J8" s="224"/>
      <c r="K8" s="225"/>
      <c r="L8" s="209" t="s">
        <v>70</v>
      </c>
      <c r="M8" s="209"/>
      <c r="N8" s="209"/>
      <c r="O8" s="209"/>
      <c r="P8" s="209"/>
      <c r="Q8" s="210" t="s">
        <v>100</v>
      </c>
      <c r="R8" s="211"/>
      <c r="S8" s="207" t="s">
        <v>84</v>
      </c>
      <c r="T8" s="233"/>
      <c r="U8" s="233"/>
      <c r="V8" s="233"/>
      <c r="W8" s="233"/>
      <c r="X8" s="208"/>
      <c r="Y8" s="230" t="s">
        <v>61</v>
      </c>
      <c r="Z8" s="231"/>
      <c r="AA8" s="231"/>
      <c r="AB8" s="231"/>
      <c r="AC8" s="230" t="s">
        <v>62</v>
      </c>
      <c r="AD8" s="231"/>
      <c r="AE8" s="231"/>
      <c r="AF8" s="231"/>
      <c r="AG8" s="231"/>
      <c r="AH8" s="231"/>
      <c r="AI8" s="20"/>
    </row>
    <row r="9" spans="1:38" s="10" customFormat="1" ht="42.6" customHeight="1">
      <c r="A9" s="212" t="s">
        <v>53</v>
      </c>
      <c r="B9" s="214" t="s">
        <v>0</v>
      </c>
      <c r="C9" s="215"/>
      <c r="D9" s="215"/>
      <c r="E9" s="215"/>
      <c r="F9" s="215"/>
      <c r="G9" s="215"/>
      <c r="H9" s="215"/>
      <c r="I9" s="216"/>
      <c r="J9" s="214" t="s">
        <v>1</v>
      </c>
      <c r="K9" s="215"/>
      <c r="L9" s="96" t="s">
        <v>10</v>
      </c>
      <c r="M9" s="96" t="s">
        <v>9</v>
      </c>
      <c r="N9" s="97" t="s">
        <v>6</v>
      </c>
      <c r="O9" s="98" t="s">
        <v>12</v>
      </c>
      <c r="P9" s="96" t="s">
        <v>15</v>
      </c>
      <c r="Q9" s="219" t="s">
        <v>30</v>
      </c>
      <c r="R9" s="220"/>
      <c r="S9" s="232" t="s">
        <v>54</v>
      </c>
      <c r="T9" s="232"/>
      <c r="U9" s="232" t="s">
        <v>31</v>
      </c>
      <c r="V9" s="232"/>
      <c r="W9" s="232" t="s">
        <v>32</v>
      </c>
      <c r="X9" s="232"/>
      <c r="Y9" s="232" t="s">
        <v>49</v>
      </c>
      <c r="Z9" s="232"/>
      <c r="AA9" s="232" t="s">
        <v>85</v>
      </c>
      <c r="AB9" s="232"/>
      <c r="AC9" s="228" t="s">
        <v>86</v>
      </c>
      <c r="AD9" s="228" t="s">
        <v>87</v>
      </c>
      <c r="AE9" s="228" t="s">
        <v>88</v>
      </c>
      <c r="AF9" s="228" t="s">
        <v>104</v>
      </c>
      <c r="AG9" s="228" t="s">
        <v>76</v>
      </c>
      <c r="AH9" s="228" t="s">
        <v>22</v>
      </c>
      <c r="AI9" s="19"/>
      <c r="AK9" s="226" t="s">
        <v>67</v>
      </c>
      <c r="AL9" s="227"/>
    </row>
    <row r="10" spans="1:38" s="10" customFormat="1" ht="48.75" customHeight="1" thickBot="1">
      <c r="A10" s="213"/>
      <c r="B10" s="127" t="s">
        <v>42</v>
      </c>
      <c r="C10" s="127" t="s">
        <v>35</v>
      </c>
      <c r="D10" s="127" t="s">
        <v>41</v>
      </c>
      <c r="E10" s="128" t="s">
        <v>39</v>
      </c>
      <c r="F10" s="127" t="s">
        <v>36</v>
      </c>
      <c r="G10" s="127" t="s">
        <v>37</v>
      </c>
      <c r="H10" s="127" t="s">
        <v>38</v>
      </c>
      <c r="I10" s="127" t="s">
        <v>40</v>
      </c>
      <c r="J10" s="23" t="s">
        <v>20</v>
      </c>
      <c r="K10" s="91" t="s">
        <v>2</v>
      </c>
      <c r="L10" s="99" t="s">
        <v>7</v>
      </c>
      <c r="M10" s="99" t="s">
        <v>14</v>
      </c>
      <c r="N10" s="99" t="s">
        <v>13</v>
      </c>
      <c r="O10" s="99" t="s">
        <v>11</v>
      </c>
      <c r="P10" s="99" t="s">
        <v>17</v>
      </c>
      <c r="Q10" s="221"/>
      <c r="R10" s="222"/>
      <c r="S10" s="95" t="s">
        <v>18</v>
      </c>
      <c r="T10" s="95" t="s">
        <v>19</v>
      </c>
      <c r="U10" s="95" t="s">
        <v>18</v>
      </c>
      <c r="V10" s="95" t="s">
        <v>19</v>
      </c>
      <c r="W10" s="95" t="s">
        <v>18</v>
      </c>
      <c r="X10" s="95" t="s">
        <v>19</v>
      </c>
      <c r="Y10" s="94" t="s">
        <v>18</v>
      </c>
      <c r="Z10" s="94" t="s">
        <v>55</v>
      </c>
      <c r="AA10" s="94" t="s">
        <v>18</v>
      </c>
      <c r="AB10" s="94" t="s">
        <v>55</v>
      </c>
      <c r="AC10" s="229"/>
      <c r="AD10" s="229"/>
      <c r="AE10" s="229"/>
      <c r="AF10" s="229"/>
      <c r="AG10" s="229"/>
      <c r="AH10" s="229"/>
      <c r="AK10" s="135" t="s">
        <v>20</v>
      </c>
      <c r="AL10" s="136" t="s">
        <v>43</v>
      </c>
    </row>
    <row r="11" spans="1:38" s="11" customFormat="1" ht="32.450000000000003" customHeight="1" thickTop="1">
      <c r="A11" s="18"/>
      <c r="B11" s="90" t="s">
        <v>33</v>
      </c>
      <c r="C11" s="90" t="s">
        <v>33</v>
      </c>
      <c r="D11" s="90" t="s">
        <v>33</v>
      </c>
      <c r="E11" s="24" t="s">
        <v>33</v>
      </c>
      <c r="F11" s="90" t="s">
        <v>33</v>
      </c>
      <c r="G11" s="90" t="s">
        <v>33</v>
      </c>
      <c r="H11" s="90" t="s">
        <v>33</v>
      </c>
      <c r="I11" s="90" t="s">
        <v>33</v>
      </c>
      <c r="J11" s="24" t="s">
        <v>5</v>
      </c>
      <c r="K11" s="90" t="s">
        <v>5</v>
      </c>
      <c r="L11" s="100" t="s">
        <v>66</v>
      </c>
      <c r="M11" s="101" t="s">
        <v>8</v>
      </c>
      <c r="N11" s="101" t="s">
        <v>8</v>
      </c>
      <c r="O11" s="102" t="s">
        <v>16</v>
      </c>
      <c r="P11" s="101" t="s">
        <v>8</v>
      </c>
      <c r="Q11" s="103" t="s">
        <v>23</v>
      </c>
      <c r="R11" s="104" t="s">
        <v>29</v>
      </c>
      <c r="S11" s="105" t="s">
        <v>33</v>
      </c>
      <c r="T11" s="101" t="s">
        <v>33</v>
      </c>
      <c r="U11" s="105" t="s">
        <v>33</v>
      </c>
      <c r="V11" s="105" t="s">
        <v>33</v>
      </c>
      <c r="W11" s="105" t="s">
        <v>33</v>
      </c>
      <c r="X11" s="105" t="s">
        <v>33</v>
      </c>
      <c r="Y11" s="105" t="s">
        <v>33</v>
      </c>
      <c r="Z11" s="105" t="s">
        <v>33</v>
      </c>
      <c r="AA11" s="105" t="s">
        <v>5</v>
      </c>
      <c r="AB11" s="105" t="s">
        <v>5</v>
      </c>
      <c r="AC11" s="106" t="s">
        <v>5</v>
      </c>
      <c r="AD11" s="106" t="s">
        <v>5</v>
      </c>
      <c r="AE11" s="106" t="s">
        <v>5</v>
      </c>
      <c r="AF11" s="107" t="s">
        <v>21</v>
      </c>
      <c r="AG11" s="106" t="s">
        <v>5</v>
      </c>
      <c r="AH11" s="108" t="s">
        <v>5</v>
      </c>
      <c r="AK11" s="137" t="s">
        <v>34</v>
      </c>
      <c r="AL11" s="137" t="s">
        <v>34</v>
      </c>
    </row>
    <row r="12" spans="1:38" s="11" customFormat="1" ht="16.149999999999999" customHeight="1">
      <c r="A12" s="8"/>
      <c r="B12" s="47"/>
      <c r="C12" s="47"/>
      <c r="D12" s="27"/>
      <c r="E12" s="82">
        <f>SUM(B12:D12)</f>
        <v>0</v>
      </c>
      <c r="F12" s="27"/>
      <c r="G12" s="27"/>
      <c r="H12" s="27"/>
      <c r="I12" s="82">
        <f>SUM(F12:H12)</f>
        <v>0</v>
      </c>
      <c r="J12" s="84" t="e">
        <f t="shared" ref="J12:J44" si="3">AK12*1.2/12*E12</f>
        <v>#DIV/0!</v>
      </c>
      <c r="K12" s="82" t="e">
        <f t="shared" ref="K12:K44" si="4">AL12*1.2/12*I12</f>
        <v>#DIV/0!</v>
      </c>
      <c r="L12" s="9"/>
      <c r="M12" s="26"/>
      <c r="N12" s="26"/>
      <c r="O12" s="28"/>
      <c r="P12" s="26"/>
      <c r="Q12" s="32"/>
      <c r="R12" s="111">
        <f t="shared" ref="R12:R15" si="5">Q12*20</f>
        <v>0</v>
      </c>
      <c r="S12" s="40"/>
      <c r="T12" s="40"/>
      <c r="U12" s="43"/>
      <c r="V12" s="43"/>
      <c r="W12" s="43"/>
      <c r="X12" s="40"/>
      <c r="Y12" s="43"/>
      <c r="Z12" s="43"/>
      <c r="AA12" s="109" t="e">
        <f t="shared" ref="AA12:AA44" si="6">Y12*1.7/12*AK12</f>
        <v>#DIV/0!</v>
      </c>
      <c r="AB12" s="109" t="e">
        <f t="shared" ref="AB12:AB44" si="7">Z12*1.7/12*AL12</f>
        <v>#DIV/0!</v>
      </c>
      <c r="AC12" s="43"/>
      <c r="AD12" s="65"/>
      <c r="AE12" s="65"/>
      <c r="AF12" s="44"/>
      <c r="AG12" s="75" t="e">
        <f t="shared" ref="AG12" si="8">(IF((AA12)&lt;(AC12+AD12+AE12),(AA12),(AC12+AD12+AE12)))+AF12*10+R12</f>
        <v>#DIV/0!</v>
      </c>
      <c r="AH12" s="75" t="e">
        <f t="shared" ref="AH12:AH44" si="9">AG12-J12</f>
        <v>#DIV/0!</v>
      </c>
      <c r="AK12" s="138" t="e">
        <f t="shared" ref="AK12:AK44" si="10">(C12*0.25+B12*0.95+0*D12)/E12</f>
        <v>#DIV/0!</v>
      </c>
      <c r="AL12" s="138" t="e">
        <f>(G12*0.25+F12*0.95+0*H12)/I12</f>
        <v>#DIV/0!</v>
      </c>
    </row>
    <row r="13" spans="1:38" s="11" customFormat="1" ht="16.149999999999999" customHeight="1">
      <c r="A13" s="31"/>
      <c r="B13" s="47"/>
      <c r="C13" s="47"/>
      <c r="D13" s="48"/>
      <c r="E13" s="82">
        <f t="shared" ref="E13:E44" si="11">SUM(B13:D13)</f>
        <v>0</v>
      </c>
      <c r="F13" s="27"/>
      <c r="G13" s="47"/>
      <c r="H13" s="47"/>
      <c r="I13" s="82">
        <f t="shared" ref="I13:I26" si="12">SUM(F13:H13)</f>
        <v>0</v>
      </c>
      <c r="J13" s="84" t="e">
        <f t="shared" si="3"/>
        <v>#DIV/0!</v>
      </c>
      <c r="K13" s="82" t="e">
        <f t="shared" si="4"/>
        <v>#DIV/0!</v>
      </c>
      <c r="L13" s="92"/>
      <c r="M13" s="28"/>
      <c r="N13" s="28"/>
      <c r="O13" s="28"/>
      <c r="P13" s="26"/>
      <c r="Q13" s="32"/>
      <c r="R13" s="111">
        <f t="shared" si="5"/>
        <v>0</v>
      </c>
      <c r="S13" s="45"/>
      <c r="T13" s="43"/>
      <c r="U13" s="43"/>
      <c r="V13" s="43"/>
      <c r="W13" s="43"/>
      <c r="X13" s="43"/>
      <c r="Y13" s="40"/>
      <c r="Z13" s="40"/>
      <c r="AA13" s="109" t="e">
        <f t="shared" si="6"/>
        <v>#DIV/0!</v>
      </c>
      <c r="AB13" s="109" t="e">
        <f t="shared" si="7"/>
        <v>#DIV/0!</v>
      </c>
      <c r="AC13" s="43"/>
      <c r="AD13" s="65"/>
      <c r="AE13" s="65"/>
      <c r="AF13" s="43"/>
      <c r="AG13" s="75" t="e">
        <f>(IF((AA13)&lt;(AC13+AD13+AE13),(AA13),(AC13+AD13+AE13)))+AF13*10+R13</f>
        <v>#DIV/0!</v>
      </c>
      <c r="AH13" s="75" t="e">
        <f t="shared" si="9"/>
        <v>#DIV/0!</v>
      </c>
      <c r="AK13" s="138" t="e">
        <f t="shared" si="10"/>
        <v>#DIV/0!</v>
      </c>
      <c r="AL13" s="138" t="e">
        <f t="shared" ref="AL13:AL44" si="13">(G13*0.25+F13*0.95+0*H13)/I13</f>
        <v>#DIV/0!</v>
      </c>
    </row>
    <row r="14" spans="1:38" s="11" customFormat="1" ht="16.149999999999999" customHeight="1">
      <c r="A14" s="31"/>
      <c r="B14" s="47"/>
      <c r="C14" s="47"/>
      <c r="D14" s="48"/>
      <c r="E14" s="82">
        <f t="shared" si="11"/>
        <v>0</v>
      </c>
      <c r="F14" s="47"/>
      <c r="G14" s="47"/>
      <c r="H14" s="47"/>
      <c r="I14" s="82">
        <f t="shared" si="12"/>
        <v>0</v>
      </c>
      <c r="J14" s="84" t="e">
        <f t="shared" si="3"/>
        <v>#DIV/0!</v>
      </c>
      <c r="K14" s="82" t="e">
        <f t="shared" si="4"/>
        <v>#DIV/0!</v>
      </c>
      <c r="L14" s="92"/>
      <c r="M14" s="28"/>
      <c r="N14" s="28"/>
      <c r="O14" s="28"/>
      <c r="P14" s="26"/>
      <c r="Q14" s="32"/>
      <c r="R14" s="111">
        <f t="shared" si="5"/>
        <v>0</v>
      </c>
      <c r="S14" s="43"/>
      <c r="T14" s="43"/>
      <c r="U14" s="43"/>
      <c r="V14" s="43"/>
      <c r="W14" s="43"/>
      <c r="X14" s="43"/>
      <c r="Y14" s="40"/>
      <c r="Z14" s="40"/>
      <c r="AA14" s="109" t="e">
        <f t="shared" si="6"/>
        <v>#DIV/0!</v>
      </c>
      <c r="AB14" s="109" t="e">
        <f t="shared" si="7"/>
        <v>#DIV/0!</v>
      </c>
      <c r="AC14" s="43"/>
      <c r="AD14" s="43"/>
      <c r="AE14" s="43"/>
      <c r="AF14" s="43"/>
      <c r="AG14" s="75" t="e">
        <f t="shared" ref="AG14:AG44" si="14">(IF((AA14)&lt;(AC14+AD14+AE14),(AA14),(AC14+AD14+AE14)))+AF14*10+R14</f>
        <v>#DIV/0!</v>
      </c>
      <c r="AH14" s="75" t="e">
        <f t="shared" si="9"/>
        <v>#DIV/0!</v>
      </c>
      <c r="AK14" s="138" t="e">
        <f t="shared" si="10"/>
        <v>#DIV/0!</v>
      </c>
      <c r="AL14" s="138" t="e">
        <f t="shared" si="13"/>
        <v>#DIV/0!</v>
      </c>
    </row>
    <row r="15" spans="1:38" s="11" customFormat="1" ht="16.149999999999999" customHeight="1">
      <c r="A15" s="31"/>
      <c r="B15" s="47"/>
      <c r="C15" s="47"/>
      <c r="D15" s="48"/>
      <c r="E15" s="82">
        <f t="shared" si="11"/>
        <v>0</v>
      </c>
      <c r="F15" s="47"/>
      <c r="G15" s="47"/>
      <c r="H15" s="47"/>
      <c r="I15" s="82">
        <f t="shared" si="12"/>
        <v>0</v>
      </c>
      <c r="J15" s="84" t="e">
        <f t="shared" si="3"/>
        <v>#DIV/0!</v>
      </c>
      <c r="K15" s="82" t="e">
        <f t="shared" si="4"/>
        <v>#DIV/0!</v>
      </c>
      <c r="L15" s="15"/>
      <c r="M15" s="28"/>
      <c r="N15" s="28"/>
      <c r="O15" s="28"/>
      <c r="P15" s="26"/>
      <c r="Q15" s="32"/>
      <c r="R15" s="111">
        <f t="shared" si="5"/>
        <v>0</v>
      </c>
      <c r="S15" s="43"/>
      <c r="T15" s="43"/>
      <c r="U15" s="43"/>
      <c r="V15" s="43"/>
      <c r="W15" s="43"/>
      <c r="X15" s="43"/>
      <c r="Y15" s="40"/>
      <c r="Z15" s="40"/>
      <c r="AA15" s="109" t="e">
        <f t="shared" si="6"/>
        <v>#DIV/0!</v>
      </c>
      <c r="AB15" s="109" t="e">
        <f t="shared" si="7"/>
        <v>#DIV/0!</v>
      </c>
      <c r="AC15" s="43"/>
      <c r="AD15" s="43"/>
      <c r="AE15" s="43"/>
      <c r="AF15" s="43"/>
      <c r="AG15" s="75" t="e">
        <f t="shared" si="14"/>
        <v>#DIV/0!</v>
      </c>
      <c r="AH15" s="75" t="e">
        <f t="shared" si="9"/>
        <v>#DIV/0!</v>
      </c>
      <c r="AK15" s="138" t="e">
        <f t="shared" si="10"/>
        <v>#DIV/0!</v>
      </c>
      <c r="AL15" s="138" t="e">
        <f t="shared" si="13"/>
        <v>#DIV/0!</v>
      </c>
    </row>
    <row r="16" spans="1:38" s="11" customFormat="1" ht="16.149999999999999" customHeight="1">
      <c r="A16" s="31"/>
      <c r="B16" s="47"/>
      <c r="C16" s="47"/>
      <c r="D16" s="48"/>
      <c r="E16" s="82">
        <f t="shared" si="11"/>
        <v>0</v>
      </c>
      <c r="F16" s="47"/>
      <c r="G16" s="47"/>
      <c r="H16" s="47"/>
      <c r="I16" s="82">
        <f t="shared" si="12"/>
        <v>0</v>
      </c>
      <c r="J16" s="84" t="e">
        <f t="shared" si="3"/>
        <v>#DIV/0!</v>
      </c>
      <c r="K16" s="82" t="e">
        <f t="shared" si="4"/>
        <v>#DIV/0!</v>
      </c>
      <c r="L16" s="15"/>
      <c r="M16" s="28"/>
      <c r="N16" s="28"/>
      <c r="O16" s="28"/>
      <c r="P16" s="26"/>
      <c r="Q16" s="32"/>
      <c r="R16" s="111">
        <f>Q16*20</f>
        <v>0</v>
      </c>
      <c r="S16" s="43"/>
      <c r="T16" s="43"/>
      <c r="U16" s="43"/>
      <c r="V16" s="43"/>
      <c r="W16" s="43"/>
      <c r="X16" s="43"/>
      <c r="Y16" s="40"/>
      <c r="Z16" s="40"/>
      <c r="AA16" s="109" t="e">
        <f t="shared" si="6"/>
        <v>#DIV/0!</v>
      </c>
      <c r="AB16" s="109" t="e">
        <f t="shared" si="7"/>
        <v>#DIV/0!</v>
      </c>
      <c r="AC16" s="43"/>
      <c r="AD16" s="43"/>
      <c r="AE16" s="43"/>
      <c r="AF16" s="43"/>
      <c r="AG16" s="75" t="e">
        <f t="shared" si="14"/>
        <v>#DIV/0!</v>
      </c>
      <c r="AH16" s="75" t="e">
        <f t="shared" si="9"/>
        <v>#DIV/0!</v>
      </c>
      <c r="AK16" s="138" t="e">
        <f t="shared" si="10"/>
        <v>#DIV/0!</v>
      </c>
      <c r="AL16" s="138" t="e">
        <f t="shared" si="13"/>
        <v>#DIV/0!</v>
      </c>
    </row>
    <row r="17" spans="1:38" s="11" customFormat="1" ht="16.149999999999999" customHeight="1">
      <c r="A17" s="31"/>
      <c r="B17" s="47"/>
      <c r="C17" s="47"/>
      <c r="D17" s="48"/>
      <c r="E17" s="82">
        <f t="shared" si="11"/>
        <v>0</v>
      </c>
      <c r="F17" s="47"/>
      <c r="G17" s="47"/>
      <c r="H17" s="47"/>
      <c r="I17" s="82">
        <f t="shared" si="12"/>
        <v>0</v>
      </c>
      <c r="J17" s="84" t="e">
        <f t="shared" si="3"/>
        <v>#DIV/0!</v>
      </c>
      <c r="K17" s="82" t="e">
        <f t="shared" si="4"/>
        <v>#DIV/0!</v>
      </c>
      <c r="L17" s="15"/>
      <c r="M17" s="28"/>
      <c r="N17" s="28"/>
      <c r="O17" s="28"/>
      <c r="P17" s="26"/>
      <c r="Q17" s="32"/>
      <c r="R17" s="111">
        <f t="shared" ref="R17:R44" si="15">Q17*20</f>
        <v>0</v>
      </c>
      <c r="S17" s="43"/>
      <c r="T17" s="43"/>
      <c r="U17" s="43"/>
      <c r="V17" s="43"/>
      <c r="W17" s="43"/>
      <c r="X17" s="43"/>
      <c r="Y17" s="40"/>
      <c r="Z17" s="40"/>
      <c r="AA17" s="109" t="e">
        <f t="shared" si="6"/>
        <v>#DIV/0!</v>
      </c>
      <c r="AB17" s="109" t="e">
        <f t="shared" si="7"/>
        <v>#DIV/0!</v>
      </c>
      <c r="AC17" s="43"/>
      <c r="AD17" s="65"/>
      <c r="AE17" s="65"/>
      <c r="AF17" s="43"/>
      <c r="AG17" s="75" t="e">
        <f t="shared" si="14"/>
        <v>#DIV/0!</v>
      </c>
      <c r="AH17" s="75" t="e">
        <f t="shared" si="9"/>
        <v>#DIV/0!</v>
      </c>
      <c r="AK17" s="138" t="e">
        <f t="shared" si="10"/>
        <v>#DIV/0!</v>
      </c>
      <c r="AL17" s="138" t="e">
        <f t="shared" si="13"/>
        <v>#DIV/0!</v>
      </c>
    </row>
    <row r="18" spans="1:38" s="11" customFormat="1" ht="16.149999999999999" customHeight="1">
      <c r="A18" s="31"/>
      <c r="B18" s="47"/>
      <c r="C18" s="47"/>
      <c r="D18" s="48"/>
      <c r="E18" s="82">
        <f t="shared" si="11"/>
        <v>0</v>
      </c>
      <c r="F18" s="47"/>
      <c r="G18" s="47"/>
      <c r="H18" s="47"/>
      <c r="I18" s="82">
        <f t="shared" si="12"/>
        <v>0</v>
      </c>
      <c r="J18" s="84" t="e">
        <f t="shared" si="3"/>
        <v>#DIV/0!</v>
      </c>
      <c r="K18" s="82" t="e">
        <f t="shared" si="4"/>
        <v>#DIV/0!</v>
      </c>
      <c r="L18" s="15"/>
      <c r="M18" s="28"/>
      <c r="N18" s="28"/>
      <c r="O18" s="28"/>
      <c r="P18" s="26"/>
      <c r="Q18" s="32"/>
      <c r="R18" s="111">
        <f t="shared" si="15"/>
        <v>0</v>
      </c>
      <c r="S18" s="43"/>
      <c r="T18" s="43"/>
      <c r="U18" s="43"/>
      <c r="V18" s="43"/>
      <c r="W18" s="43"/>
      <c r="X18" s="43"/>
      <c r="Y18" s="40"/>
      <c r="Z18" s="40"/>
      <c r="AA18" s="109" t="e">
        <f t="shared" si="6"/>
        <v>#DIV/0!</v>
      </c>
      <c r="AB18" s="109" t="e">
        <f t="shared" si="7"/>
        <v>#DIV/0!</v>
      </c>
      <c r="AC18" s="43"/>
      <c r="AD18" s="65"/>
      <c r="AE18" s="65"/>
      <c r="AF18" s="43"/>
      <c r="AG18" s="75" t="e">
        <f t="shared" si="14"/>
        <v>#DIV/0!</v>
      </c>
      <c r="AH18" s="75" t="e">
        <f t="shared" si="9"/>
        <v>#DIV/0!</v>
      </c>
      <c r="AK18" s="138" t="e">
        <f t="shared" si="10"/>
        <v>#DIV/0!</v>
      </c>
      <c r="AL18" s="138" t="e">
        <f t="shared" si="13"/>
        <v>#DIV/0!</v>
      </c>
    </row>
    <row r="19" spans="1:38" s="11" customFormat="1" ht="16.149999999999999" customHeight="1">
      <c r="A19" s="31"/>
      <c r="B19" s="47"/>
      <c r="C19" s="47"/>
      <c r="D19" s="48"/>
      <c r="E19" s="82">
        <f t="shared" si="11"/>
        <v>0</v>
      </c>
      <c r="F19" s="47"/>
      <c r="G19" s="47"/>
      <c r="H19" s="47"/>
      <c r="I19" s="82">
        <f t="shared" si="12"/>
        <v>0</v>
      </c>
      <c r="J19" s="84" t="e">
        <f t="shared" si="3"/>
        <v>#DIV/0!</v>
      </c>
      <c r="K19" s="82" t="e">
        <f t="shared" si="4"/>
        <v>#DIV/0!</v>
      </c>
      <c r="L19" s="15"/>
      <c r="M19" s="28"/>
      <c r="N19" s="28"/>
      <c r="O19" s="28"/>
      <c r="P19" s="26"/>
      <c r="Q19" s="32"/>
      <c r="R19" s="111">
        <f t="shared" si="15"/>
        <v>0</v>
      </c>
      <c r="S19" s="43"/>
      <c r="T19" s="43"/>
      <c r="U19" s="43"/>
      <c r="V19" s="43"/>
      <c r="W19" s="43"/>
      <c r="X19" s="43"/>
      <c r="Y19" s="40"/>
      <c r="Z19" s="40"/>
      <c r="AA19" s="109" t="e">
        <f t="shared" si="6"/>
        <v>#DIV/0!</v>
      </c>
      <c r="AB19" s="109" t="e">
        <f t="shared" si="7"/>
        <v>#DIV/0!</v>
      </c>
      <c r="AC19" s="43"/>
      <c r="AD19" s="65"/>
      <c r="AE19" s="65"/>
      <c r="AF19" s="43"/>
      <c r="AG19" s="75" t="e">
        <f t="shared" si="14"/>
        <v>#DIV/0!</v>
      </c>
      <c r="AH19" s="75" t="e">
        <f t="shared" si="9"/>
        <v>#DIV/0!</v>
      </c>
      <c r="AK19" s="138" t="e">
        <f t="shared" si="10"/>
        <v>#DIV/0!</v>
      </c>
      <c r="AL19" s="138" t="e">
        <f t="shared" si="13"/>
        <v>#DIV/0!</v>
      </c>
    </row>
    <row r="20" spans="1:38" s="11" customFormat="1" ht="16.149999999999999" customHeight="1">
      <c r="A20" s="31"/>
      <c r="B20" s="47"/>
      <c r="C20" s="47"/>
      <c r="D20" s="48"/>
      <c r="E20" s="82">
        <f t="shared" si="11"/>
        <v>0</v>
      </c>
      <c r="F20" s="47"/>
      <c r="G20" s="47"/>
      <c r="H20" s="47"/>
      <c r="I20" s="82">
        <f t="shared" si="12"/>
        <v>0</v>
      </c>
      <c r="J20" s="84" t="e">
        <f t="shared" si="3"/>
        <v>#DIV/0!</v>
      </c>
      <c r="K20" s="82" t="e">
        <f t="shared" si="4"/>
        <v>#DIV/0!</v>
      </c>
      <c r="L20" s="92"/>
      <c r="M20" s="28"/>
      <c r="N20" s="28"/>
      <c r="O20" s="28"/>
      <c r="P20" s="26"/>
      <c r="Q20" s="32"/>
      <c r="R20" s="111">
        <f t="shared" si="15"/>
        <v>0</v>
      </c>
      <c r="S20" s="43"/>
      <c r="T20" s="43"/>
      <c r="U20" s="43"/>
      <c r="V20" s="43"/>
      <c r="W20" s="43"/>
      <c r="X20" s="43"/>
      <c r="Y20" s="40"/>
      <c r="Z20" s="40"/>
      <c r="AA20" s="109" t="e">
        <f t="shared" si="6"/>
        <v>#DIV/0!</v>
      </c>
      <c r="AB20" s="109" t="e">
        <f t="shared" si="7"/>
        <v>#DIV/0!</v>
      </c>
      <c r="AC20" s="43"/>
      <c r="AD20" s="65"/>
      <c r="AE20" s="65"/>
      <c r="AF20" s="43"/>
      <c r="AG20" s="75" t="e">
        <f t="shared" si="14"/>
        <v>#DIV/0!</v>
      </c>
      <c r="AH20" s="75" t="e">
        <f t="shared" si="9"/>
        <v>#DIV/0!</v>
      </c>
      <c r="AK20" s="138" t="e">
        <f t="shared" si="10"/>
        <v>#DIV/0!</v>
      </c>
      <c r="AL20" s="138" t="e">
        <f t="shared" si="13"/>
        <v>#DIV/0!</v>
      </c>
    </row>
    <row r="21" spans="1:38" s="11" customFormat="1" ht="16.149999999999999" customHeight="1">
      <c r="A21" s="31"/>
      <c r="B21" s="47"/>
      <c r="C21" s="47"/>
      <c r="D21" s="49"/>
      <c r="E21" s="82">
        <f t="shared" si="11"/>
        <v>0</v>
      </c>
      <c r="F21" s="50"/>
      <c r="G21" s="50"/>
      <c r="H21" s="50"/>
      <c r="I21" s="82">
        <f t="shared" si="12"/>
        <v>0</v>
      </c>
      <c r="J21" s="84" t="e">
        <f t="shared" si="3"/>
        <v>#DIV/0!</v>
      </c>
      <c r="K21" s="82" t="e">
        <f t="shared" si="4"/>
        <v>#DIV/0!</v>
      </c>
      <c r="L21" s="92"/>
      <c r="M21" s="29"/>
      <c r="N21" s="28"/>
      <c r="O21" s="29"/>
      <c r="P21" s="26"/>
      <c r="Q21" s="32"/>
      <c r="R21" s="111">
        <f t="shared" si="15"/>
        <v>0</v>
      </c>
      <c r="S21" s="45"/>
      <c r="T21" s="45"/>
      <c r="U21" s="43"/>
      <c r="V21" s="43"/>
      <c r="W21" s="43"/>
      <c r="X21" s="45"/>
      <c r="Y21" s="40"/>
      <c r="Z21" s="40"/>
      <c r="AA21" s="109" t="e">
        <f t="shared" si="6"/>
        <v>#DIV/0!</v>
      </c>
      <c r="AB21" s="109" t="e">
        <f t="shared" si="7"/>
        <v>#DIV/0!</v>
      </c>
      <c r="AC21" s="43"/>
      <c r="AD21" s="65"/>
      <c r="AE21" s="65"/>
      <c r="AF21" s="45"/>
      <c r="AG21" s="75" t="e">
        <f t="shared" si="14"/>
        <v>#DIV/0!</v>
      </c>
      <c r="AH21" s="75" t="e">
        <f t="shared" si="9"/>
        <v>#DIV/0!</v>
      </c>
      <c r="AK21" s="138" t="e">
        <f t="shared" si="10"/>
        <v>#DIV/0!</v>
      </c>
      <c r="AL21" s="138" t="e">
        <f t="shared" si="13"/>
        <v>#DIV/0!</v>
      </c>
    </row>
    <row r="22" spans="1:38" s="11" customFormat="1" ht="16.149999999999999" customHeight="1">
      <c r="A22" s="31"/>
      <c r="B22" s="47"/>
      <c r="C22" s="47"/>
      <c r="D22" s="48"/>
      <c r="E22" s="87">
        <f t="shared" si="11"/>
        <v>0</v>
      </c>
      <c r="F22" s="47"/>
      <c r="G22" s="47"/>
      <c r="H22" s="47"/>
      <c r="I22" s="82">
        <f t="shared" si="12"/>
        <v>0</v>
      </c>
      <c r="J22" s="84" t="e">
        <f t="shared" si="3"/>
        <v>#DIV/0!</v>
      </c>
      <c r="K22" s="87" t="e">
        <f t="shared" si="4"/>
        <v>#DIV/0!</v>
      </c>
      <c r="L22" s="15"/>
      <c r="M22" s="28"/>
      <c r="N22" s="28"/>
      <c r="O22" s="28"/>
      <c r="P22" s="28"/>
      <c r="Q22" s="32"/>
      <c r="R22" s="111">
        <f t="shared" si="15"/>
        <v>0</v>
      </c>
      <c r="S22" s="43"/>
      <c r="T22" s="43"/>
      <c r="U22" s="43"/>
      <c r="V22" s="43"/>
      <c r="W22" s="43"/>
      <c r="X22" s="43"/>
      <c r="Y22" s="43"/>
      <c r="Z22" s="43"/>
      <c r="AA22" s="109" t="e">
        <f t="shared" si="6"/>
        <v>#DIV/0!</v>
      </c>
      <c r="AB22" s="109" t="e">
        <f t="shared" si="7"/>
        <v>#DIV/0!</v>
      </c>
      <c r="AC22" s="43"/>
      <c r="AD22" s="43"/>
      <c r="AE22" s="43"/>
      <c r="AF22" s="43"/>
      <c r="AG22" s="75" t="e">
        <f t="shared" si="14"/>
        <v>#DIV/0!</v>
      </c>
      <c r="AH22" s="89" t="e">
        <f t="shared" si="9"/>
        <v>#DIV/0!</v>
      </c>
      <c r="AK22" s="138" t="e">
        <f t="shared" si="10"/>
        <v>#DIV/0!</v>
      </c>
      <c r="AL22" s="138" t="e">
        <f t="shared" si="13"/>
        <v>#DIV/0!</v>
      </c>
    </row>
    <row r="23" spans="1:38" s="11" customFormat="1" ht="16.149999999999999" customHeight="1">
      <c r="A23" s="31"/>
      <c r="B23" s="47"/>
      <c r="C23" s="47"/>
      <c r="D23" s="48"/>
      <c r="E23" s="87">
        <f t="shared" si="11"/>
        <v>0</v>
      </c>
      <c r="F23" s="47"/>
      <c r="G23" s="47"/>
      <c r="H23" s="47"/>
      <c r="I23" s="82">
        <f t="shared" si="12"/>
        <v>0</v>
      </c>
      <c r="J23" s="84" t="e">
        <f t="shared" si="3"/>
        <v>#DIV/0!</v>
      </c>
      <c r="K23" s="87" t="e">
        <f t="shared" si="4"/>
        <v>#DIV/0!</v>
      </c>
      <c r="L23" s="15"/>
      <c r="M23" s="28"/>
      <c r="N23" s="28"/>
      <c r="O23" s="28"/>
      <c r="P23" s="28"/>
      <c r="Q23" s="32"/>
      <c r="R23" s="111">
        <f t="shared" si="15"/>
        <v>0</v>
      </c>
      <c r="S23" s="43"/>
      <c r="T23" s="43"/>
      <c r="U23" s="43"/>
      <c r="V23" s="43"/>
      <c r="W23" s="43"/>
      <c r="X23" s="43"/>
      <c r="Y23" s="43"/>
      <c r="Z23" s="43"/>
      <c r="AA23" s="109" t="e">
        <f t="shared" si="6"/>
        <v>#DIV/0!</v>
      </c>
      <c r="AB23" s="109" t="e">
        <f t="shared" si="7"/>
        <v>#DIV/0!</v>
      </c>
      <c r="AC23" s="43"/>
      <c r="AD23" s="43"/>
      <c r="AE23" s="43"/>
      <c r="AF23" s="43"/>
      <c r="AG23" s="75" t="e">
        <f t="shared" si="14"/>
        <v>#DIV/0!</v>
      </c>
      <c r="AH23" s="89" t="e">
        <f t="shared" si="9"/>
        <v>#DIV/0!</v>
      </c>
      <c r="AK23" s="138" t="e">
        <f t="shared" si="10"/>
        <v>#DIV/0!</v>
      </c>
      <c r="AL23" s="138" t="e">
        <f t="shared" si="13"/>
        <v>#DIV/0!</v>
      </c>
    </row>
    <row r="24" spans="1:38" s="11" customFormat="1" ht="16.149999999999999" customHeight="1">
      <c r="A24" s="31"/>
      <c r="B24" s="47"/>
      <c r="C24" s="47"/>
      <c r="D24" s="48"/>
      <c r="E24" s="87">
        <f t="shared" si="11"/>
        <v>0</v>
      </c>
      <c r="F24" s="47"/>
      <c r="G24" s="47"/>
      <c r="H24" s="47"/>
      <c r="I24" s="82">
        <f t="shared" si="12"/>
        <v>0</v>
      </c>
      <c r="J24" s="84" t="e">
        <f t="shared" si="3"/>
        <v>#DIV/0!</v>
      </c>
      <c r="K24" s="87" t="e">
        <f t="shared" si="4"/>
        <v>#DIV/0!</v>
      </c>
      <c r="L24" s="15"/>
      <c r="M24" s="28"/>
      <c r="N24" s="28"/>
      <c r="O24" s="28"/>
      <c r="P24" s="28"/>
      <c r="Q24" s="32"/>
      <c r="R24" s="111">
        <f t="shared" si="15"/>
        <v>0</v>
      </c>
      <c r="S24" s="43"/>
      <c r="T24" s="43"/>
      <c r="U24" s="43"/>
      <c r="V24" s="43"/>
      <c r="W24" s="43"/>
      <c r="X24" s="43"/>
      <c r="Y24" s="43"/>
      <c r="Z24" s="43"/>
      <c r="AA24" s="109" t="e">
        <f t="shared" si="6"/>
        <v>#DIV/0!</v>
      </c>
      <c r="AB24" s="109" t="e">
        <f t="shared" si="7"/>
        <v>#DIV/0!</v>
      </c>
      <c r="AC24" s="43"/>
      <c r="AD24" s="43"/>
      <c r="AE24" s="43"/>
      <c r="AF24" s="43"/>
      <c r="AG24" s="75" t="e">
        <f t="shared" si="14"/>
        <v>#DIV/0!</v>
      </c>
      <c r="AH24" s="89" t="e">
        <f t="shared" si="9"/>
        <v>#DIV/0!</v>
      </c>
      <c r="AK24" s="138" t="e">
        <f t="shared" si="10"/>
        <v>#DIV/0!</v>
      </c>
      <c r="AL24" s="138" t="e">
        <f t="shared" si="13"/>
        <v>#DIV/0!</v>
      </c>
    </row>
    <row r="25" spans="1:38" s="11" customFormat="1" ht="16.149999999999999" customHeight="1">
      <c r="A25" s="31"/>
      <c r="B25" s="47"/>
      <c r="C25" s="47"/>
      <c r="D25" s="48"/>
      <c r="E25" s="87">
        <f t="shared" si="11"/>
        <v>0</v>
      </c>
      <c r="F25" s="47"/>
      <c r="G25" s="47"/>
      <c r="H25" s="47"/>
      <c r="I25" s="82">
        <f t="shared" si="12"/>
        <v>0</v>
      </c>
      <c r="J25" s="84" t="e">
        <f t="shared" si="3"/>
        <v>#DIV/0!</v>
      </c>
      <c r="K25" s="87" t="e">
        <f t="shared" si="4"/>
        <v>#DIV/0!</v>
      </c>
      <c r="L25" s="15"/>
      <c r="M25" s="28"/>
      <c r="N25" s="28"/>
      <c r="O25" s="28"/>
      <c r="P25" s="28"/>
      <c r="Q25" s="32"/>
      <c r="R25" s="111">
        <f t="shared" si="15"/>
        <v>0</v>
      </c>
      <c r="S25" s="43"/>
      <c r="T25" s="43"/>
      <c r="U25" s="43"/>
      <c r="V25" s="43"/>
      <c r="W25" s="43"/>
      <c r="X25" s="43"/>
      <c r="Y25" s="43"/>
      <c r="Z25" s="43"/>
      <c r="AA25" s="109" t="e">
        <f t="shared" si="6"/>
        <v>#DIV/0!</v>
      </c>
      <c r="AB25" s="109" t="e">
        <f t="shared" si="7"/>
        <v>#DIV/0!</v>
      </c>
      <c r="AC25" s="43"/>
      <c r="AD25" s="43"/>
      <c r="AE25" s="43"/>
      <c r="AF25" s="43"/>
      <c r="AG25" s="75" t="e">
        <f t="shared" si="14"/>
        <v>#DIV/0!</v>
      </c>
      <c r="AH25" s="89" t="e">
        <f t="shared" si="9"/>
        <v>#DIV/0!</v>
      </c>
      <c r="AK25" s="138" t="e">
        <f t="shared" si="10"/>
        <v>#DIV/0!</v>
      </c>
      <c r="AL25" s="138" t="e">
        <f t="shared" si="13"/>
        <v>#DIV/0!</v>
      </c>
    </row>
    <row r="26" spans="1:38" s="11" customFormat="1" ht="16.149999999999999" customHeight="1">
      <c r="A26" s="31"/>
      <c r="B26" s="47"/>
      <c r="C26" s="47"/>
      <c r="D26" s="48"/>
      <c r="E26" s="87">
        <f t="shared" si="11"/>
        <v>0</v>
      </c>
      <c r="F26" s="47"/>
      <c r="G26" s="47"/>
      <c r="H26" s="47"/>
      <c r="I26" s="82">
        <f t="shared" si="12"/>
        <v>0</v>
      </c>
      <c r="J26" s="84" t="e">
        <f t="shared" si="3"/>
        <v>#DIV/0!</v>
      </c>
      <c r="K26" s="87" t="e">
        <f t="shared" si="4"/>
        <v>#DIV/0!</v>
      </c>
      <c r="L26" s="15"/>
      <c r="M26" s="28"/>
      <c r="N26" s="28"/>
      <c r="O26" s="28"/>
      <c r="P26" s="28"/>
      <c r="Q26" s="32"/>
      <c r="R26" s="111">
        <f t="shared" si="15"/>
        <v>0</v>
      </c>
      <c r="S26" s="43"/>
      <c r="T26" s="43"/>
      <c r="U26" s="43"/>
      <c r="V26" s="43"/>
      <c r="W26" s="43"/>
      <c r="X26" s="43"/>
      <c r="Y26" s="43"/>
      <c r="Z26" s="43"/>
      <c r="AA26" s="109" t="e">
        <f t="shared" si="6"/>
        <v>#DIV/0!</v>
      </c>
      <c r="AB26" s="109" t="e">
        <f t="shared" si="7"/>
        <v>#DIV/0!</v>
      </c>
      <c r="AC26" s="43"/>
      <c r="AD26" s="43"/>
      <c r="AE26" s="43"/>
      <c r="AF26" s="43"/>
      <c r="AG26" s="75" t="e">
        <f t="shared" si="14"/>
        <v>#DIV/0!</v>
      </c>
      <c r="AH26" s="89" t="e">
        <f t="shared" si="9"/>
        <v>#DIV/0!</v>
      </c>
      <c r="AK26" s="138" t="e">
        <f t="shared" si="10"/>
        <v>#DIV/0!</v>
      </c>
      <c r="AL26" s="138" t="e">
        <f t="shared" si="13"/>
        <v>#DIV/0!</v>
      </c>
    </row>
    <row r="27" spans="1:38" s="11" customFormat="1" ht="16.149999999999999" customHeight="1">
      <c r="A27" s="31"/>
      <c r="B27" s="47"/>
      <c r="C27" s="47"/>
      <c r="D27" s="48"/>
      <c r="E27" s="87">
        <f t="shared" si="11"/>
        <v>0</v>
      </c>
      <c r="F27" s="47"/>
      <c r="G27" s="47"/>
      <c r="H27" s="47"/>
      <c r="I27" s="87">
        <f t="shared" ref="I27:I44" si="16">SUM(F27:H27)</f>
        <v>0</v>
      </c>
      <c r="J27" s="84" t="e">
        <f t="shared" si="3"/>
        <v>#DIV/0!</v>
      </c>
      <c r="K27" s="87" t="e">
        <f t="shared" si="4"/>
        <v>#DIV/0!</v>
      </c>
      <c r="L27" s="15"/>
      <c r="M27" s="28"/>
      <c r="N27" s="28"/>
      <c r="O27" s="28"/>
      <c r="P27" s="28"/>
      <c r="Q27" s="32"/>
      <c r="R27" s="111">
        <f t="shared" si="15"/>
        <v>0</v>
      </c>
      <c r="S27" s="43"/>
      <c r="T27" s="43"/>
      <c r="U27" s="43"/>
      <c r="V27" s="43"/>
      <c r="W27" s="43"/>
      <c r="X27" s="43"/>
      <c r="Y27" s="43"/>
      <c r="Z27" s="43"/>
      <c r="AA27" s="109" t="e">
        <f t="shared" si="6"/>
        <v>#DIV/0!</v>
      </c>
      <c r="AB27" s="109" t="e">
        <f t="shared" si="7"/>
        <v>#DIV/0!</v>
      </c>
      <c r="AC27" s="43"/>
      <c r="AD27" s="43"/>
      <c r="AE27" s="43"/>
      <c r="AF27" s="43"/>
      <c r="AG27" s="75" t="e">
        <f t="shared" si="14"/>
        <v>#DIV/0!</v>
      </c>
      <c r="AH27" s="89" t="e">
        <f t="shared" si="9"/>
        <v>#DIV/0!</v>
      </c>
      <c r="AK27" s="138" t="e">
        <f t="shared" si="10"/>
        <v>#DIV/0!</v>
      </c>
      <c r="AL27" s="138" t="e">
        <f t="shared" si="13"/>
        <v>#DIV/0!</v>
      </c>
    </row>
    <row r="28" spans="1:38" s="11" customFormat="1" ht="16.149999999999999" customHeight="1">
      <c r="A28" s="31"/>
      <c r="B28" s="47"/>
      <c r="C28" s="47"/>
      <c r="D28" s="48"/>
      <c r="E28" s="87">
        <f t="shared" si="11"/>
        <v>0</v>
      </c>
      <c r="F28" s="47"/>
      <c r="G28" s="47"/>
      <c r="H28" s="47"/>
      <c r="I28" s="87">
        <f t="shared" si="16"/>
        <v>0</v>
      </c>
      <c r="J28" s="84" t="e">
        <f t="shared" si="3"/>
        <v>#DIV/0!</v>
      </c>
      <c r="K28" s="87" t="e">
        <f t="shared" si="4"/>
        <v>#DIV/0!</v>
      </c>
      <c r="L28" s="15"/>
      <c r="M28" s="28"/>
      <c r="N28" s="28"/>
      <c r="O28" s="28"/>
      <c r="P28" s="28"/>
      <c r="Q28" s="32"/>
      <c r="R28" s="111">
        <f t="shared" si="15"/>
        <v>0</v>
      </c>
      <c r="S28" s="43"/>
      <c r="T28" s="43"/>
      <c r="U28" s="43"/>
      <c r="V28" s="43"/>
      <c r="W28" s="43"/>
      <c r="X28" s="43"/>
      <c r="Y28" s="43"/>
      <c r="Z28" s="43"/>
      <c r="AA28" s="109" t="e">
        <f t="shared" si="6"/>
        <v>#DIV/0!</v>
      </c>
      <c r="AB28" s="109" t="e">
        <f t="shared" si="7"/>
        <v>#DIV/0!</v>
      </c>
      <c r="AC28" s="43"/>
      <c r="AD28" s="43"/>
      <c r="AE28" s="43"/>
      <c r="AF28" s="43"/>
      <c r="AG28" s="75" t="e">
        <f t="shared" si="14"/>
        <v>#DIV/0!</v>
      </c>
      <c r="AH28" s="89" t="e">
        <f t="shared" si="9"/>
        <v>#DIV/0!</v>
      </c>
      <c r="AK28" s="138" t="e">
        <f t="shared" si="10"/>
        <v>#DIV/0!</v>
      </c>
      <c r="AL28" s="138" t="e">
        <f t="shared" si="13"/>
        <v>#DIV/0!</v>
      </c>
    </row>
    <row r="29" spans="1:38" s="11" customFormat="1" ht="16.149999999999999" customHeight="1">
      <c r="A29" s="31"/>
      <c r="B29" s="47"/>
      <c r="C29" s="47"/>
      <c r="D29" s="48"/>
      <c r="E29" s="87">
        <f t="shared" si="11"/>
        <v>0</v>
      </c>
      <c r="F29" s="47"/>
      <c r="G29" s="47"/>
      <c r="H29" s="47"/>
      <c r="I29" s="87">
        <f t="shared" si="16"/>
        <v>0</v>
      </c>
      <c r="J29" s="84" t="e">
        <f t="shared" si="3"/>
        <v>#DIV/0!</v>
      </c>
      <c r="K29" s="87" t="e">
        <f t="shared" si="4"/>
        <v>#DIV/0!</v>
      </c>
      <c r="L29" s="15"/>
      <c r="M29" s="28"/>
      <c r="N29" s="28"/>
      <c r="O29" s="28"/>
      <c r="P29" s="28"/>
      <c r="Q29" s="32"/>
      <c r="R29" s="111">
        <f t="shared" si="15"/>
        <v>0</v>
      </c>
      <c r="S29" s="43"/>
      <c r="T29" s="43"/>
      <c r="U29" s="43"/>
      <c r="V29" s="43"/>
      <c r="W29" s="43"/>
      <c r="X29" s="43"/>
      <c r="Y29" s="43"/>
      <c r="Z29" s="43"/>
      <c r="AA29" s="109" t="e">
        <f t="shared" si="6"/>
        <v>#DIV/0!</v>
      </c>
      <c r="AB29" s="109" t="e">
        <f t="shared" si="7"/>
        <v>#DIV/0!</v>
      </c>
      <c r="AC29" s="43"/>
      <c r="AD29" s="43"/>
      <c r="AE29" s="43"/>
      <c r="AF29" s="43"/>
      <c r="AG29" s="75" t="e">
        <f t="shared" si="14"/>
        <v>#DIV/0!</v>
      </c>
      <c r="AH29" s="89" t="e">
        <f t="shared" si="9"/>
        <v>#DIV/0!</v>
      </c>
      <c r="AK29" s="138" t="e">
        <f t="shared" si="10"/>
        <v>#DIV/0!</v>
      </c>
      <c r="AL29" s="138" t="e">
        <f t="shared" si="13"/>
        <v>#DIV/0!</v>
      </c>
    </row>
    <row r="30" spans="1:38" s="11" customFormat="1" ht="16.149999999999999" customHeight="1">
      <c r="A30" s="31"/>
      <c r="B30" s="47"/>
      <c r="C30" s="47"/>
      <c r="D30" s="48"/>
      <c r="E30" s="87">
        <f t="shared" si="11"/>
        <v>0</v>
      </c>
      <c r="F30" s="47"/>
      <c r="G30" s="47"/>
      <c r="H30" s="47"/>
      <c r="I30" s="87">
        <f t="shared" si="16"/>
        <v>0</v>
      </c>
      <c r="J30" s="84" t="e">
        <f t="shared" si="3"/>
        <v>#DIV/0!</v>
      </c>
      <c r="K30" s="87" t="e">
        <f t="shared" si="4"/>
        <v>#DIV/0!</v>
      </c>
      <c r="L30" s="15"/>
      <c r="M30" s="28"/>
      <c r="N30" s="28"/>
      <c r="O30" s="28"/>
      <c r="P30" s="28"/>
      <c r="Q30" s="32"/>
      <c r="R30" s="111">
        <f t="shared" si="15"/>
        <v>0</v>
      </c>
      <c r="S30" s="43"/>
      <c r="T30" s="43"/>
      <c r="U30" s="43"/>
      <c r="V30" s="43"/>
      <c r="W30" s="43"/>
      <c r="X30" s="43"/>
      <c r="Y30" s="43"/>
      <c r="Z30" s="43"/>
      <c r="AA30" s="109" t="e">
        <f t="shared" si="6"/>
        <v>#DIV/0!</v>
      </c>
      <c r="AB30" s="109" t="e">
        <f t="shared" si="7"/>
        <v>#DIV/0!</v>
      </c>
      <c r="AC30" s="43"/>
      <c r="AD30" s="43"/>
      <c r="AE30" s="43"/>
      <c r="AF30" s="43"/>
      <c r="AG30" s="75" t="e">
        <f t="shared" si="14"/>
        <v>#DIV/0!</v>
      </c>
      <c r="AH30" s="89" t="e">
        <f t="shared" si="9"/>
        <v>#DIV/0!</v>
      </c>
      <c r="AK30" s="138" t="e">
        <f t="shared" si="10"/>
        <v>#DIV/0!</v>
      </c>
      <c r="AL30" s="138" t="e">
        <f t="shared" si="13"/>
        <v>#DIV/0!</v>
      </c>
    </row>
    <row r="31" spans="1:38" s="11" customFormat="1" ht="16.149999999999999" customHeight="1">
      <c r="A31" s="31"/>
      <c r="B31" s="47"/>
      <c r="C31" s="47"/>
      <c r="D31" s="48"/>
      <c r="E31" s="87">
        <f t="shared" si="11"/>
        <v>0</v>
      </c>
      <c r="F31" s="47"/>
      <c r="G31" s="47"/>
      <c r="H31" s="47"/>
      <c r="I31" s="87">
        <f t="shared" si="16"/>
        <v>0</v>
      </c>
      <c r="J31" s="84" t="e">
        <f t="shared" si="3"/>
        <v>#DIV/0!</v>
      </c>
      <c r="K31" s="87" t="e">
        <f t="shared" si="4"/>
        <v>#DIV/0!</v>
      </c>
      <c r="L31" s="15"/>
      <c r="M31" s="28"/>
      <c r="N31" s="28"/>
      <c r="O31" s="28"/>
      <c r="P31" s="28"/>
      <c r="Q31" s="32"/>
      <c r="R31" s="111">
        <f t="shared" si="15"/>
        <v>0</v>
      </c>
      <c r="S31" s="43"/>
      <c r="T31" s="43"/>
      <c r="U31" s="43"/>
      <c r="V31" s="43"/>
      <c r="W31" s="43"/>
      <c r="X31" s="43"/>
      <c r="Y31" s="43"/>
      <c r="Z31" s="43"/>
      <c r="AA31" s="109" t="e">
        <f t="shared" si="6"/>
        <v>#DIV/0!</v>
      </c>
      <c r="AB31" s="109" t="e">
        <f t="shared" si="7"/>
        <v>#DIV/0!</v>
      </c>
      <c r="AC31" s="43"/>
      <c r="AD31" s="43"/>
      <c r="AE31" s="43"/>
      <c r="AF31" s="43"/>
      <c r="AG31" s="75" t="e">
        <f t="shared" si="14"/>
        <v>#DIV/0!</v>
      </c>
      <c r="AH31" s="89" t="e">
        <f t="shared" si="9"/>
        <v>#DIV/0!</v>
      </c>
      <c r="AK31" s="138" t="e">
        <f t="shared" si="10"/>
        <v>#DIV/0!</v>
      </c>
      <c r="AL31" s="138" t="e">
        <f t="shared" si="13"/>
        <v>#DIV/0!</v>
      </c>
    </row>
    <row r="32" spans="1:38" s="11" customFormat="1" ht="16.149999999999999" customHeight="1">
      <c r="A32" s="31"/>
      <c r="B32" s="47"/>
      <c r="C32" s="47"/>
      <c r="D32" s="49"/>
      <c r="E32" s="82">
        <f t="shared" si="11"/>
        <v>0</v>
      </c>
      <c r="F32" s="50"/>
      <c r="G32" s="50"/>
      <c r="H32" s="50"/>
      <c r="I32" s="82">
        <f t="shared" si="16"/>
        <v>0</v>
      </c>
      <c r="J32" s="84" t="e">
        <f t="shared" si="3"/>
        <v>#DIV/0!</v>
      </c>
      <c r="K32" s="82" t="e">
        <f t="shared" si="4"/>
        <v>#DIV/0!</v>
      </c>
      <c r="L32" s="16"/>
      <c r="M32" s="29"/>
      <c r="N32" s="29"/>
      <c r="O32" s="29"/>
      <c r="P32" s="26"/>
      <c r="Q32" s="32"/>
      <c r="R32" s="111">
        <f t="shared" si="15"/>
        <v>0</v>
      </c>
      <c r="S32" s="45"/>
      <c r="T32" s="45"/>
      <c r="U32" s="43"/>
      <c r="V32" s="43"/>
      <c r="W32" s="43"/>
      <c r="X32" s="45"/>
      <c r="Y32" s="40"/>
      <c r="Z32" s="40"/>
      <c r="AA32" s="109" t="e">
        <f t="shared" si="6"/>
        <v>#DIV/0!</v>
      </c>
      <c r="AB32" s="109" t="e">
        <f t="shared" si="7"/>
        <v>#DIV/0!</v>
      </c>
      <c r="AC32" s="43"/>
      <c r="AD32" s="43"/>
      <c r="AE32" s="43"/>
      <c r="AF32" s="45"/>
      <c r="AG32" s="75" t="e">
        <f t="shared" si="14"/>
        <v>#DIV/0!</v>
      </c>
      <c r="AH32" s="75" t="e">
        <f t="shared" si="9"/>
        <v>#DIV/0!</v>
      </c>
      <c r="AK32" s="138" t="e">
        <f t="shared" si="10"/>
        <v>#DIV/0!</v>
      </c>
      <c r="AL32" s="138" t="e">
        <f t="shared" si="13"/>
        <v>#DIV/0!</v>
      </c>
    </row>
    <row r="33" spans="1:38" s="11" customFormat="1" ht="16.149999999999999" customHeight="1">
      <c r="A33" s="31"/>
      <c r="B33" s="47"/>
      <c r="C33" s="47"/>
      <c r="D33" s="49"/>
      <c r="E33" s="82">
        <f t="shared" si="11"/>
        <v>0</v>
      </c>
      <c r="F33" s="50"/>
      <c r="G33" s="50"/>
      <c r="H33" s="50"/>
      <c r="I33" s="82">
        <f t="shared" si="16"/>
        <v>0</v>
      </c>
      <c r="J33" s="84" t="e">
        <f t="shared" si="3"/>
        <v>#DIV/0!</v>
      </c>
      <c r="K33" s="82" t="e">
        <f t="shared" si="4"/>
        <v>#DIV/0!</v>
      </c>
      <c r="L33" s="16"/>
      <c r="M33" s="29"/>
      <c r="N33" s="29"/>
      <c r="O33" s="29"/>
      <c r="P33" s="26"/>
      <c r="Q33" s="32"/>
      <c r="R33" s="111">
        <f t="shared" si="15"/>
        <v>0</v>
      </c>
      <c r="S33" s="45"/>
      <c r="T33" s="45"/>
      <c r="U33" s="43"/>
      <c r="V33" s="43"/>
      <c r="W33" s="43"/>
      <c r="X33" s="45"/>
      <c r="Y33" s="40"/>
      <c r="Z33" s="40"/>
      <c r="AA33" s="109" t="e">
        <f t="shared" si="6"/>
        <v>#DIV/0!</v>
      </c>
      <c r="AB33" s="109" t="e">
        <f t="shared" si="7"/>
        <v>#DIV/0!</v>
      </c>
      <c r="AC33" s="43"/>
      <c r="AD33" s="43"/>
      <c r="AE33" s="43"/>
      <c r="AF33" s="45"/>
      <c r="AG33" s="75" t="e">
        <f t="shared" si="14"/>
        <v>#DIV/0!</v>
      </c>
      <c r="AH33" s="75" t="e">
        <f t="shared" si="9"/>
        <v>#DIV/0!</v>
      </c>
      <c r="AK33" s="138" t="e">
        <f t="shared" si="10"/>
        <v>#DIV/0!</v>
      </c>
      <c r="AL33" s="138" t="e">
        <f t="shared" si="13"/>
        <v>#DIV/0!</v>
      </c>
    </row>
    <row r="34" spans="1:38" s="11" customFormat="1" ht="16.149999999999999" customHeight="1">
      <c r="A34" s="31"/>
      <c r="B34" s="47"/>
      <c r="C34" s="47"/>
      <c r="D34" s="49"/>
      <c r="E34" s="82">
        <f t="shared" si="11"/>
        <v>0</v>
      </c>
      <c r="F34" s="50"/>
      <c r="G34" s="50"/>
      <c r="H34" s="50"/>
      <c r="I34" s="82">
        <f t="shared" si="16"/>
        <v>0</v>
      </c>
      <c r="J34" s="84" t="e">
        <f t="shared" si="3"/>
        <v>#DIV/0!</v>
      </c>
      <c r="K34" s="82" t="e">
        <f t="shared" si="4"/>
        <v>#DIV/0!</v>
      </c>
      <c r="L34" s="92"/>
      <c r="M34" s="29"/>
      <c r="N34" s="28"/>
      <c r="O34" s="29"/>
      <c r="P34" s="26"/>
      <c r="Q34" s="32"/>
      <c r="R34" s="111">
        <f t="shared" si="15"/>
        <v>0</v>
      </c>
      <c r="S34" s="45"/>
      <c r="T34" s="45"/>
      <c r="U34" s="43"/>
      <c r="V34" s="43"/>
      <c r="W34" s="43"/>
      <c r="X34" s="45"/>
      <c r="Y34" s="40"/>
      <c r="Z34" s="40"/>
      <c r="AA34" s="109" t="e">
        <f t="shared" si="6"/>
        <v>#DIV/0!</v>
      </c>
      <c r="AB34" s="109" t="e">
        <f t="shared" si="7"/>
        <v>#DIV/0!</v>
      </c>
      <c r="AC34" s="43"/>
      <c r="AD34" s="43"/>
      <c r="AE34" s="43"/>
      <c r="AF34" s="45"/>
      <c r="AG34" s="75" t="e">
        <f t="shared" si="14"/>
        <v>#DIV/0!</v>
      </c>
      <c r="AH34" s="75" t="e">
        <f t="shared" si="9"/>
        <v>#DIV/0!</v>
      </c>
      <c r="AK34" s="138" t="e">
        <f t="shared" si="10"/>
        <v>#DIV/0!</v>
      </c>
      <c r="AL34" s="138" t="e">
        <f t="shared" si="13"/>
        <v>#DIV/0!</v>
      </c>
    </row>
    <row r="35" spans="1:38" s="11" customFormat="1" ht="16.149999999999999" customHeight="1">
      <c r="A35" s="31"/>
      <c r="B35" s="47"/>
      <c r="C35" s="47"/>
      <c r="D35" s="49"/>
      <c r="E35" s="82">
        <f t="shared" si="11"/>
        <v>0</v>
      </c>
      <c r="F35" s="50"/>
      <c r="G35" s="50"/>
      <c r="H35" s="50"/>
      <c r="I35" s="82">
        <f t="shared" si="16"/>
        <v>0</v>
      </c>
      <c r="J35" s="84" t="e">
        <f t="shared" si="3"/>
        <v>#DIV/0!</v>
      </c>
      <c r="K35" s="82" t="e">
        <f t="shared" si="4"/>
        <v>#DIV/0!</v>
      </c>
      <c r="L35" s="92"/>
      <c r="M35" s="29"/>
      <c r="N35" s="28"/>
      <c r="O35" s="29"/>
      <c r="P35" s="26"/>
      <c r="Q35" s="32"/>
      <c r="R35" s="111">
        <f t="shared" si="15"/>
        <v>0</v>
      </c>
      <c r="S35" s="45"/>
      <c r="T35" s="45"/>
      <c r="U35" s="43"/>
      <c r="V35" s="43"/>
      <c r="W35" s="43"/>
      <c r="X35" s="45"/>
      <c r="Y35" s="40"/>
      <c r="Z35" s="40"/>
      <c r="AA35" s="109" t="e">
        <f t="shared" si="6"/>
        <v>#DIV/0!</v>
      </c>
      <c r="AB35" s="109" t="e">
        <f t="shared" si="7"/>
        <v>#DIV/0!</v>
      </c>
      <c r="AC35" s="43"/>
      <c r="AD35" s="43"/>
      <c r="AE35" s="43"/>
      <c r="AF35" s="45"/>
      <c r="AG35" s="75" t="e">
        <f t="shared" si="14"/>
        <v>#DIV/0!</v>
      </c>
      <c r="AH35" s="75" t="e">
        <f t="shared" si="9"/>
        <v>#DIV/0!</v>
      </c>
      <c r="AK35" s="138" t="e">
        <f t="shared" si="10"/>
        <v>#DIV/0!</v>
      </c>
      <c r="AL35" s="138" t="e">
        <f t="shared" si="13"/>
        <v>#DIV/0!</v>
      </c>
    </row>
    <row r="36" spans="1:38" s="11" customFormat="1" ht="16.149999999999999" customHeight="1">
      <c r="A36" s="31"/>
      <c r="B36" s="47"/>
      <c r="C36" s="47"/>
      <c r="D36" s="49"/>
      <c r="E36" s="82">
        <f t="shared" si="11"/>
        <v>0</v>
      </c>
      <c r="F36" s="50"/>
      <c r="G36" s="50"/>
      <c r="H36" s="50"/>
      <c r="I36" s="82">
        <f t="shared" si="16"/>
        <v>0</v>
      </c>
      <c r="J36" s="84" t="e">
        <f t="shared" si="3"/>
        <v>#DIV/0!</v>
      </c>
      <c r="K36" s="82" t="e">
        <f t="shared" si="4"/>
        <v>#DIV/0!</v>
      </c>
      <c r="L36" s="92"/>
      <c r="M36" s="29"/>
      <c r="N36" s="28"/>
      <c r="O36" s="29"/>
      <c r="P36" s="26"/>
      <c r="Q36" s="32"/>
      <c r="R36" s="111">
        <f t="shared" si="15"/>
        <v>0</v>
      </c>
      <c r="S36" s="45"/>
      <c r="T36" s="45"/>
      <c r="U36" s="43"/>
      <c r="V36" s="43"/>
      <c r="W36" s="43"/>
      <c r="X36" s="45"/>
      <c r="Y36" s="40"/>
      <c r="Z36" s="40"/>
      <c r="AA36" s="109" t="e">
        <f t="shared" si="6"/>
        <v>#DIV/0!</v>
      </c>
      <c r="AB36" s="109" t="e">
        <f t="shared" si="7"/>
        <v>#DIV/0!</v>
      </c>
      <c r="AC36" s="43"/>
      <c r="AD36" s="43"/>
      <c r="AE36" s="43"/>
      <c r="AF36" s="45"/>
      <c r="AG36" s="75" t="e">
        <f t="shared" si="14"/>
        <v>#DIV/0!</v>
      </c>
      <c r="AH36" s="75" t="e">
        <f t="shared" si="9"/>
        <v>#DIV/0!</v>
      </c>
      <c r="AK36" s="138" t="e">
        <f t="shared" si="10"/>
        <v>#DIV/0!</v>
      </c>
      <c r="AL36" s="138" t="e">
        <f t="shared" si="13"/>
        <v>#DIV/0!</v>
      </c>
    </row>
    <row r="37" spans="1:38" s="11" customFormat="1" ht="16.149999999999999" customHeight="1">
      <c r="A37" s="31"/>
      <c r="B37" s="47"/>
      <c r="C37" s="47"/>
      <c r="D37" s="49"/>
      <c r="E37" s="82">
        <f t="shared" si="11"/>
        <v>0</v>
      </c>
      <c r="F37" s="50"/>
      <c r="G37" s="50"/>
      <c r="H37" s="50"/>
      <c r="I37" s="82">
        <f t="shared" si="16"/>
        <v>0</v>
      </c>
      <c r="J37" s="84" t="e">
        <f t="shared" si="3"/>
        <v>#DIV/0!</v>
      </c>
      <c r="K37" s="82" t="e">
        <f t="shared" si="4"/>
        <v>#DIV/0!</v>
      </c>
      <c r="L37" s="92"/>
      <c r="M37" s="29"/>
      <c r="N37" s="28"/>
      <c r="O37" s="29"/>
      <c r="P37" s="26"/>
      <c r="Q37" s="32"/>
      <c r="R37" s="111">
        <f t="shared" si="15"/>
        <v>0</v>
      </c>
      <c r="S37" s="45"/>
      <c r="T37" s="45"/>
      <c r="U37" s="43"/>
      <c r="V37" s="43"/>
      <c r="W37" s="43"/>
      <c r="X37" s="45"/>
      <c r="Y37" s="40"/>
      <c r="Z37" s="40"/>
      <c r="AA37" s="109" t="e">
        <f t="shared" si="6"/>
        <v>#DIV/0!</v>
      </c>
      <c r="AB37" s="109" t="e">
        <f t="shared" si="7"/>
        <v>#DIV/0!</v>
      </c>
      <c r="AC37" s="43"/>
      <c r="AD37" s="43"/>
      <c r="AE37" s="43"/>
      <c r="AF37" s="45"/>
      <c r="AG37" s="75" t="e">
        <f t="shared" si="14"/>
        <v>#DIV/0!</v>
      </c>
      <c r="AH37" s="75" t="e">
        <f t="shared" si="9"/>
        <v>#DIV/0!</v>
      </c>
      <c r="AK37" s="138" t="e">
        <f t="shared" si="10"/>
        <v>#DIV/0!</v>
      </c>
      <c r="AL37" s="138" t="e">
        <f t="shared" si="13"/>
        <v>#DIV/0!</v>
      </c>
    </row>
    <row r="38" spans="1:38" s="11" customFormat="1" ht="16.149999999999999" customHeight="1">
      <c r="A38" s="31"/>
      <c r="B38" s="47"/>
      <c r="C38" s="47"/>
      <c r="D38" s="49"/>
      <c r="E38" s="82">
        <f t="shared" si="11"/>
        <v>0</v>
      </c>
      <c r="F38" s="50"/>
      <c r="G38" s="50"/>
      <c r="H38" s="50"/>
      <c r="I38" s="82">
        <f t="shared" si="16"/>
        <v>0</v>
      </c>
      <c r="J38" s="84" t="e">
        <f t="shared" si="3"/>
        <v>#DIV/0!</v>
      </c>
      <c r="K38" s="82" t="e">
        <f t="shared" si="4"/>
        <v>#DIV/0!</v>
      </c>
      <c r="L38" s="92"/>
      <c r="M38" s="29"/>
      <c r="N38" s="28"/>
      <c r="O38" s="29"/>
      <c r="P38" s="26"/>
      <c r="Q38" s="32"/>
      <c r="R38" s="111">
        <f t="shared" si="15"/>
        <v>0</v>
      </c>
      <c r="S38" s="45"/>
      <c r="T38" s="45"/>
      <c r="U38" s="65"/>
      <c r="V38" s="43"/>
      <c r="W38" s="43"/>
      <c r="X38" s="45"/>
      <c r="Y38" s="40"/>
      <c r="Z38" s="40"/>
      <c r="AA38" s="109" t="e">
        <f t="shared" si="6"/>
        <v>#DIV/0!</v>
      </c>
      <c r="AB38" s="109" t="e">
        <f t="shared" si="7"/>
        <v>#DIV/0!</v>
      </c>
      <c r="AC38" s="43"/>
      <c r="AD38" s="43"/>
      <c r="AE38" s="43"/>
      <c r="AF38" s="45"/>
      <c r="AG38" s="75" t="e">
        <f t="shared" si="14"/>
        <v>#DIV/0!</v>
      </c>
      <c r="AH38" s="75" t="e">
        <f t="shared" si="9"/>
        <v>#DIV/0!</v>
      </c>
      <c r="AK38" s="138" t="e">
        <f t="shared" si="10"/>
        <v>#DIV/0!</v>
      </c>
      <c r="AL38" s="138" t="e">
        <f t="shared" si="13"/>
        <v>#DIV/0!</v>
      </c>
    </row>
    <row r="39" spans="1:38" s="11" customFormat="1" ht="16.149999999999999" customHeight="1">
      <c r="A39" s="31"/>
      <c r="B39" s="47"/>
      <c r="C39" s="47"/>
      <c r="D39" s="49"/>
      <c r="E39" s="82">
        <f t="shared" si="11"/>
        <v>0</v>
      </c>
      <c r="F39" s="50"/>
      <c r="G39" s="50"/>
      <c r="H39" s="50"/>
      <c r="I39" s="82">
        <f t="shared" si="16"/>
        <v>0</v>
      </c>
      <c r="J39" s="84" t="e">
        <f t="shared" si="3"/>
        <v>#DIV/0!</v>
      </c>
      <c r="K39" s="82" t="e">
        <f t="shared" si="4"/>
        <v>#DIV/0!</v>
      </c>
      <c r="L39" s="92"/>
      <c r="M39" s="29"/>
      <c r="N39" s="28"/>
      <c r="O39" s="29"/>
      <c r="P39" s="26"/>
      <c r="Q39" s="32"/>
      <c r="R39" s="111">
        <f t="shared" si="15"/>
        <v>0</v>
      </c>
      <c r="S39" s="45"/>
      <c r="T39" s="45"/>
      <c r="U39" s="43"/>
      <c r="V39" s="43"/>
      <c r="W39" s="43"/>
      <c r="X39" s="45"/>
      <c r="Y39" s="40"/>
      <c r="Z39" s="40"/>
      <c r="AA39" s="109" t="e">
        <f t="shared" si="6"/>
        <v>#DIV/0!</v>
      </c>
      <c r="AB39" s="109" t="e">
        <f t="shared" si="7"/>
        <v>#DIV/0!</v>
      </c>
      <c r="AC39" s="43"/>
      <c r="AD39" s="65"/>
      <c r="AE39" s="65"/>
      <c r="AF39" s="45"/>
      <c r="AG39" s="75" t="e">
        <f t="shared" si="14"/>
        <v>#DIV/0!</v>
      </c>
      <c r="AH39" s="75" t="e">
        <f t="shared" si="9"/>
        <v>#DIV/0!</v>
      </c>
      <c r="AK39" s="138" t="e">
        <f t="shared" si="10"/>
        <v>#DIV/0!</v>
      </c>
      <c r="AL39" s="138" t="e">
        <f t="shared" si="13"/>
        <v>#DIV/0!</v>
      </c>
    </row>
    <row r="40" spans="1:38" s="11" customFormat="1" ht="16.149999999999999" customHeight="1">
      <c r="A40" s="31"/>
      <c r="B40" s="47"/>
      <c r="C40" s="47"/>
      <c r="D40" s="49"/>
      <c r="E40" s="82">
        <f t="shared" si="11"/>
        <v>0</v>
      </c>
      <c r="F40" s="50"/>
      <c r="G40" s="50"/>
      <c r="H40" s="50"/>
      <c r="I40" s="82">
        <f t="shared" si="16"/>
        <v>0</v>
      </c>
      <c r="J40" s="84" t="e">
        <f t="shared" si="3"/>
        <v>#DIV/0!</v>
      </c>
      <c r="K40" s="82" t="e">
        <f t="shared" si="4"/>
        <v>#DIV/0!</v>
      </c>
      <c r="L40" s="92"/>
      <c r="M40" s="29"/>
      <c r="N40" s="28"/>
      <c r="O40" s="29"/>
      <c r="P40" s="26"/>
      <c r="Q40" s="32"/>
      <c r="R40" s="111">
        <f t="shared" si="15"/>
        <v>0</v>
      </c>
      <c r="S40" s="45"/>
      <c r="T40" s="45"/>
      <c r="U40" s="43"/>
      <c r="V40" s="43"/>
      <c r="W40" s="43"/>
      <c r="X40" s="45"/>
      <c r="Y40" s="40"/>
      <c r="Z40" s="40"/>
      <c r="AA40" s="109" t="e">
        <f t="shared" si="6"/>
        <v>#DIV/0!</v>
      </c>
      <c r="AB40" s="109" t="e">
        <f t="shared" si="7"/>
        <v>#DIV/0!</v>
      </c>
      <c r="AC40" s="43"/>
      <c r="AD40" s="65"/>
      <c r="AE40" s="65"/>
      <c r="AF40" s="45"/>
      <c r="AG40" s="75" t="e">
        <f t="shared" si="14"/>
        <v>#DIV/0!</v>
      </c>
      <c r="AH40" s="75" t="e">
        <f t="shared" si="9"/>
        <v>#DIV/0!</v>
      </c>
      <c r="AK40" s="138" t="e">
        <f t="shared" si="10"/>
        <v>#DIV/0!</v>
      </c>
      <c r="AL40" s="138" t="e">
        <f t="shared" si="13"/>
        <v>#DIV/0!</v>
      </c>
    </row>
    <row r="41" spans="1:38" s="11" customFormat="1" ht="16.149999999999999" customHeight="1">
      <c r="A41" s="31"/>
      <c r="B41" s="47"/>
      <c r="C41" s="47"/>
      <c r="D41" s="48"/>
      <c r="E41" s="82">
        <f t="shared" si="11"/>
        <v>0</v>
      </c>
      <c r="F41" s="50"/>
      <c r="G41" s="50"/>
      <c r="H41" s="50"/>
      <c r="I41" s="82">
        <f t="shared" si="16"/>
        <v>0</v>
      </c>
      <c r="J41" s="84" t="e">
        <f t="shared" si="3"/>
        <v>#DIV/0!</v>
      </c>
      <c r="K41" s="82" t="e">
        <f t="shared" si="4"/>
        <v>#DIV/0!</v>
      </c>
      <c r="L41" s="92"/>
      <c r="M41" s="29"/>
      <c r="N41" s="28"/>
      <c r="O41" s="29"/>
      <c r="P41" s="26"/>
      <c r="Q41" s="32"/>
      <c r="R41" s="111">
        <f t="shared" si="15"/>
        <v>0</v>
      </c>
      <c r="S41" s="45"/>
      <c r="T41" s="45"/>
      <c r="U41" s="43"/>
      <c r="V41" s="43"/>
      <c r="W41" s="43"/>
      <c r="X41" s="45"/>
      <c r="Y41" s="40"/>
      <c r="Z41" s="40"/>
      <c r="AA41" s="109" t="e">
        <f t="shared" si="6"/>
        <v>#DIV/0!</v>
      </c>
      <c r="AB41" s="109" t="e">
        <f t="shared" si="7"/>
        <v>#DIV/0!</v>
      </c>
      <c r="AC41" s="43"/>
      <c r="AD41" s="43"/>
      <c r="AE41" s="43"/>
      <c r="AF41" s="45"/>
      <c r="AG41" s="75" t="e">
        <f t="shared" si="14"/>
        <v>#DIV/0!</v>
      </c>
      <c r="AH41" s="75" t="e">
        <f t="shared" si="9"/>
        <v>#DIV/0!</v>
      </c>
      <c r="AK41" s="138" t="e">
        <f t="shared" si="10"/>
        <v>#DIV/0!</v>
      </c>
      <c r="AL41" s="138" t="e">
        <f t="shared" si="13"/>
        <v>#DIV/0!</v>
      </c>
    </row>
    <row r="42" spans="1:38" s="11" customFormat="1" ht="16.149999999999999" customHeight="1">
      <c r="A42" s="8"/>
      <c r="B42" s="47"/>
      <c r="C42" s="47"/>
      <c r="D42" s="48"/>
      <c r="E42" s="82">
        <f t="shared" si="11"/>
        <v>0</v>
      </c>
      <c r="F42" s="50"/>
      <c r="G42" s="50"/>
      <c r="H42" s="50"/>
      <c r="I42" s="82">
        <f t="shared" si="16"/>
        <v>0</v>
      </c>
      <c r="J42" s="84" t="e">
        <f t="shared" si="3"/>
        <v>#DIV/0!</v>
      </c>
      <c r="K42" s="82" t="e">
        <f t="shared" si="4"/>
        <v>#DIV/0!</v>
      </c>
      <c r="L42" s="92"/>
      <c r="M42" s="29"/>
      <c r="N42" s="28"/>
      <c r="O42" s="29"/>
      <c r="P42" s="26"/>
      <c r="Q42" s="32"/>
      <c r="R42" s="111">
        <f t="shared" si="15"/>
        <v>0</v>
      </c>
      <c r="S42" s="45"/>
      <c r="T42" s="45"/>
      <c r="U42" s="43"/>
      <c r="V42" s="43"/>
      <c r="W42" s="43"/>
      <c r="X42" s="45"/>
      <c r="Y42" s="40"/>
      <c r="Z42" s="40"/>
      <c r="AA42" s="109" t="e">
        <f t="shared" si="6"/>
        <v>#DIV/0!</v>
      </c>
      <c r="AB42" s="109" t="e">
        <f t="shared" si="7"/>
        <v>#DIV/0!</v>
      </c>
      <c r="AC42" s="43"/>
      <c r="AD42" s="43"/>
      <c r="AE42" s="43"/>
      <c r="AF42" s="45"/>
      <c r="AG42" s="75" t="e">
        <f t="shared" si="14"/>
        <v>#DIV/0!</v>
      </c>
      <c r="AH42" s="75" t="e">
        <f t="shared" si="9"/>
        <v>#DIV/0!</v>
      </c>
      <c r="AK42" s="138" t="e">
        <f t="shared" si="10"/>
        <v>#DIV/0!</v>
      </c>
      <c r="AL42" s="138" t="e">
        <f t="shared" si="13"/>
        <v>#DIV/0!</v>
      </c>
    </row>
    <row r="43" spans="1:38" s="11" customFormat="1" ht="16.149999999999999" customHeight="1">
      <c r="A43" s="31"/>
      <c r="B43" s="47"/>
      <c r="C43" s="47"/>
      <c r="D43" s="49"/>
      <c r="E43" s="82">
        <f t="shared" si="11"/>
        <v>0</v>
      </c>
      <c r="F43" s="50"/>
      <c r="G43" s="50"/>
      <c r="H43" s="50"/>
      <c r="I43" s="82">
        <f t="shared" si="16"/>
        <v>0</v>
      </c>
      <c r="J43" s="84" t="e">
        <f t="shared" si="3"/>
        <v>#DIV/0!</v>
      </c>
      <c r="K43" s="82" t="e">
        <f t="shared" si="4"/>
        <v>#DIV/0!</v>
      </c>
      <c r="L43" s="92"/>
      <c r="M43" s="29"/>
      <c r="N43" s="28"/>
      <c r="O43" s="29"/>
      <c r="P43" s="26"/>
      <c r="Q43" s="32"/>
      <c r="R43" s="111">
        <f t="shared" si="15"/>
        <v>0</v>
      </c>
      <c r="S43" s="45"/>
      <c r="T43" s="45"/>
      <c r="U43" s="43"/>
      <c r="V43" s="43"/>
      <c r="W43" s="43"/>
      <c r="X43" s="45"/>
      <c r="Y43" s="40"/>
      <c r="Z43" s="40"/>
      <c r="AA43" s="109" t="e">
        <f t="shared" si="6"/>
        <v>#DIV/0!</v>
      </c>
      <c r="AB43" s="109" t="e">
        <f t="shared" si="7"/>
        <v>#DIV/0!</v>
      </c>
      <c r="AC43" s="43"/>
      <c r="AD43" s="65"/>
      <c r="AE43" s="65"/>
      <c r="AF43" s="45"/>
      <c r="AG43" s="75" t="e">
        <f t="shared" si="14"/>
        <v>#DIV/0!</v>
      </c>
      <c r="AH43" s="75" t="e">
        <f t="shared" si="9"/>
        <v>#DIV/0!</v>
      </c>
      <c r="AK43" s="138" t="e">
        <f t="shared" si="10"/>
        <v>#DIV/0!</v>
      </c>
      <c r="AL43" s="138" t="e">
        <f t="shared" si="13"/>
        <v>#DIV/0!</v>
      </c>
    </row>
    <row r="44" spans="1:38" s="11" customFormat="1" ht="16.149999999999999" customHeight="1" thickBot="1">
      <c r="A44" s="17"/>
      <c r="B44" s="36"/>
      <c r="C44" s="36"/>
      <c r="D44" s="37"/>
      <c r="E44" s="83">
        <f t="shared" si="11"/>
        <v>0</v>
      </c>
      <c r="F44" s="36"/>
      <c r="G44" s="36"/>
      <c r="H44" s="36"/>
      <c r="I44" s="82">
        <f t="shared" si="16"/>
        <v>0</v>
      </c>
      <c r="J44" s="85" t="e">
        <f t="shared" si="3"/>
        <v>#DIV/0!</v>
      </c>
      <c r="K44" s="83" t="e">
        <f t="shared" si="4"/>
        <v>#DIV/0!</v>
      </c>
      <c r="L44" s="93"/>
      <c r="M44" s="35"/>
      <c r="N44" s="35"/>
      <c r="O44" s="35"/>
      <c r="P44" s="35"/>
      <c r="Q44" s="34"/>
      <c r="R44" s="112">
        <f t="shared" si="15"/>
        <v>0</v>
      </c>
      <c r="S44" s="41"/>
      <c r="T44" s="41"/>
      <c r="U44" s="41"/>
      <c r="V44" s="41"/>
      <c r="W44" s="41"/>
      <c r="X44" s="41"/>
      <c r="Y44" s="46"/>
      <c r="Z44" s="46"/>
      <c r="AA44" s="110" t="e">
        <f t="shared" si="6"/>
        <v>#DIV/0!</v>
      </c>
      <c r="AB44" s="110" t="e">
        <f t="shared" si="7"/>
        <v>#DIV/0!</v>
      </c>
      <c r="AC44" s="41"/>
      <c r="AD44" s="41"/>
      <c r="AE44" s="41"/>
      <c r="AF44" s="41"/>
      <c r="AG44" s="76" t="e">
        <f t="shared" si="14"/>
        <v>#DIV/0!</v>
      </c>
      <c r="AH44" s="76" t="e">
        <f t="shared" si="9"/>
        <v>#DIV/0!</v>
      </c>
      <c r="AK44" s="139" t="e">
        <f t="shared" si="10"/>
        <v>#DIV/0!</v>
      </c>
      <c r="AL44" s="138" t="e">
        <f t="shared" si="13"/>
        <v>#DIV/0!</v>
      </c>
    </row>
    <row r="45" spans="1:38" s="11" customFormat="1" ht="16.149999999999999" customHeight="1" thickTop="1" thickBot="1">
      <c r="A45" s="42"/>
      <c r="B45" s="27"/>
      <c r="C45" s="30"/>
      <c r="D45" s="30" t="s">
        <v>48</v>
      </c>
      <c r="E45" s="82">
        <f>SUM(E12:E44)</f>
        <v>0</v>
      </c>
      <c r="F45" s="33"/>
      <c r="G45" s="33"/>
      <c r="H45" s="33"/>
      <c r="I45" s="82">
        <f>SUM(I12:I44)</f>
        <v>0</v>
      </c>
      <c r="J45" s="82" t="e">
        <f>SUM(J12:J44)</f>
        <v>#DIV/0!</v>
      </c>
      <c r="K45" s="82" t="e">
        <f>SUM(K12:K44)</f>
        <v>#DIV/0!</v>
      </c>
      <c r="L45" s="42"/>
      <c r="M45" s="42"/>
      <c r="N45" s="42"/>
      <c r="O45" s="42"/>
      <c r="P45" s="42"/>
      <c r="Q45" s="113">
        <f>SUM(Q16:Q44)</f>
        <v>0</v>
      </c>
      <c r="R45" s="113">
        <f>SUM(R16:R44)</f>
        <v>0</v>
      </c>
      <c r="S45" s="42"/>
      <c r="T45" s="42"/>
      <c r="U45" s="42"/>
      <c r="V45" s="42"/>
      <c r="W45" s="42"/>
      <c r="X45" s="42"/>
      <c r="Y45" s="39"/>
      <c r="Z45" s="39"/>
      <c r="AA45" s="73"/>
      <c r="AB45" s="73"/>
      <c r="AC45" s="39"/>
      <c r="AD45" s="39"/>
      <c r="AF45" s="39"/>
      <c r="AG45" s="114" t="e">
        <f>SUM(AG12:AG44)</f>
        <v>#DIV/0!</v>
      </c>
      <c r="AH45" s="115" t="e">
        <f t="shared" ref="AH45" si="17">SUM(AH12:AH44)</f>
        <v>#DIV/0!</v>
      </c>
      <c r="AK45" s="33"/>
      <c r="AL45" s="27"/>
    </row>
    <row r="46" spans="1:38" s="5" customFormat="1" ht="20.100000000000001" customHeight="1">
      <c r="A46" s="3"/>
      <c r="B46" s="3"/>
      <c r="C46" s="3"/>
      <c r="D46" s="3"/>
      <c r="E46" s="4"/>
      <c r="F46" s="4"/>
      <c r="G46" s="4"/>
      <c r="H46" s="4"/>
      <c r="I46" s="4"/>
      <c r="J46" s="4"/>
      <c r="K46" s="4"/>
      <c r="L46" s="4"/>
      <c r="M46" s="4"/>
      <c r="W46" s="72"/>
      <c r="X46" s="72"/>
      <c r="Y46" s="72"/>
      <c r="AH46" s="14"/>
      <c r="AI46" s="14"/>
    </row>
    <row r="50" spans="1:8" ht="20.100000000000001" customHeight="1">
      <c r="E50" s="7"/>
      <c r="F50" s="7"/>
      <c r="G50" s="7"/>
      <c r="H50" s="7"/>
    </row>
    <row r="51" spans="1:8" ht="20.100000000000001" customHeight="1">
      <c r="A51" s="6"/>
      <c r="B51" s="6"/>
      <c r="C51" s="6"/>
      <c r="D51" s="6"/>
      <c r="E51" s="4"/>
      <c r="F51" s="4"/>
      <c r="G51" s="4"/>
      <c r="H51" s="4"/>
    </row>
    <row r="52" spans="1:8" ht="20.100000000000001" customHeight="1">
      <c r="A52" s="6"/>
      <c r="B52" s="6"/>
      <c r="C52" s="6"/>
      <c r="D52" s="6"/>
    </row>
    <row r="53" spans="1:8" ht="20.100000000000001" customHeight="1">
      <c r="A53" s="6"/>
      <c r="B53" s="6"/>
      <c r="C53" s="6"/>
      <c r="D53" s="6"/>
    </row>
    <row r="55" spans="1:8" ht="20.100000000000001" customHeight="1">
      <c r="A55" s="6"/>
      <c r="B55" s="6"/>
      <c r="C55" s="6"/>
      <c r="D55" s="6"/>
    </row>
    <row r="56" spans="1:8" ht="20.100000000000001" customHeight="1">
      <c r="A56" s="6"/>
      <c r="B56" s="6"/>
      <c r="C56" s="6"/>
      <c r="D56" s="6"/>
    </row>
    <row r="57" spans="1:8" ht="20.100000000000001" customHeight="1">
      <c r="A57" s="6"/>
      <c r="B57" s="6"/>
      <c r="C57" s="6"/>
      <c r="D57" s="6"/>
    </row>
    <row r="58" spans="1:8" ht="20.100000000000001" customHeight="1">
      <c r="A58" s="6"/>
      <c r="B58" s="6"/>
      <c r="C58" s="6"/>
      <c r="D58" s="6"/>
    </row>
    <row r="59" spans="1:8" ht="20.100000000000001" customHeight="1">
      <c r="A59" s="6"/>
      <c r="B59" s="6"/>
      <c r="C59" s="6"/>
      <c r="D59" s="6"/>
    </row>
    <row r="60" spans="1:8" ht="20.100000000000001" customHeight="1">
      <c r="A60" s="6"/>
      <c r="B60" s="6"/>
      <c r="C60" s="6"/>
      <c r="D60" s="6"/>
    </row>
    <row r="61" spans="1:8" ht="20.100000000000001" customHeight="1">
      <c r="A61" s="6"/>
      <c r="B61" s="6"/>
      <c r="C61" s="6"/>
      <c r="D61" s="6"/>
    </row>
    <row r="62" spans="1:8" ht="20.100000000000001" customHeight="1">
      <c r="A62" s="6"/>
      <c r="B62" s="6"/>
      <c r="C62" s="6"/>
      <c r="D62" s="6"/>
    </row>
    <row r="63" spans="1:8" ht="20.100000000000001" customHeight="1">
      <c r="A63" s="6"/>
      <c r="B63" s="6"/>
      <c r="C63" s="6"/>
      <c r="D63" s="6"/>
    </row>
    <row r="64" spans="1:8" ht="20.100000000000001" customHeight="1">
      <c r="A64" s="6"/>
      <c r="B64" s="6"/>
      <c r="C64" s="6"/>
      <c r="D64" s="6"/>
    </row>
    <row r="65" spans="1:4" ht="20.100000000000001" customHeight="1">
      <c r="A65" s="6"/>
      <c r="B65" s="6"/>
      <c r="C65" s="6"/>
      <c r="D65" s="6"/>
    </row>
    <row r="66" spans="1:4" ht="20.100000000000001" customHeight="1">
      <c r="A66" s="6"/>
      <c r="B66" s="6"/>
      <c r="C66" s="6"/>
      <c r="D66" s="6"/>
    </row>
    <row r="67" spans="1:4" ht="20.100000000000001" customHeight="1">
      <c r="A67" s="6"/>
      <c r="B67" s="6"/>
      <c r="C67" s="6"/>
      <c r="D67" s="6"/>
    </row>
    <row r="68" spans="1:4" ht="20.100000000000001" customHeight="1">
      <c r="A68" s="6"/>
      <c r="B68" s="6"/>
      <c r="C68" s="6"/>
      <c r="D68" s="6"/>
    </row>
    <row r="69" spans="1:4" ht="20.100000000000001" customHeight="1">
      <c r="A69" s="6"/>
      <c r="B69" s="6"/>
      <c r="C69" s="6"/>
      <c r="D69" s="6"/>
    </row>
    <row r="70" spans="1:4" ht="20.100000000000001" customHeight="1">
      <c r="A70" s="6"/>
      <c r="B70" s="6"/>
      <c r="C70" s="6"/>
      <c r="D70" s="6"/>
    </row>
    <row r="71" spans="1:4" ht="20.100000000000001" customHeight="1">
      <c r="A71" s="6"/>
      <c r="B71" s="6"/>
      <c r="C71" s="6"/>
      <c r="D71" s="6"/>
    </row>
    <row r="72" spans="1:4" ht="20.100000000000001" customHeight="1">
      <c r="A72" s="6"/>
      <c r="B72" s="6"/>
      <c r="C72" s="6"/>
      <c r="D72" s="6"/>
    </row>
    <row r="73" spans="1:4" ht="20.100000000000001" customHeight="1">
      <c r="A73" s="6"/>
      <c r="B73" s="6"/>
      <c r="C73" s="6"/>
      <c r="D73" s="6"/>
    </row>
    <row r="74" spans="1:4" ht="20.100000000000001" customHeight="1">
      <c r="A74" s="6"/>
      <c r="B74" s="6"/>
      <c r="C74" s="6"/>
      <c r="D74" s="6"/>
    </row>
    <row r="75" spans="1:4" ht="20.100000000000001" customHeight="1">
      <c r="A75" s="6"/>
      <c r="B75" s="6"/>
      <c r="C75" s="6"/>
      <c r="D75" s="6"/>
    </row>
    <row r="76" spans="1:4" ht="20.100000000000001" customHeight="1">
      <c r="A76" s="6"/>
      <c r="B76" s="6"/>
      <c r="C76" s="6"/>
      <c r="D76" s="6"/>
    </row>
    <row r="77" spans="1:4" ht="20.100000000000001" customHeight="1">
      <c r="A77" s="6"/>
      <c r="B77" s="6"/>
      <c r="C77" s="6"/>
      <c r="D77" s="6"/>
    </row>
    <row r="78" spans="1:4" ht="20.100000000000001" customHeight="1">
      <c r="A78" s="6"/>
      <c r="B78" s="6"/>
      <c r="C78" s="6"/>
      <c r="D78" s="6"/>
    </row>
    <row r="79" spans="1:4" ht="20.100000000000001" customHeight="1">
      <c r="A79" s="6"/>
      <c r="B79" s="6"/>
      <c r="C79" s="6"/>
      <c r="D79" s="6"/>
    </row>
    <row r="80" spans="1:4" ht="20.100000000000001" customHeight="1">
      <c r="A80" s="6"/>
      <c r="B80" s="6"/>
      <c r="C80" s="6"/>
      <c r="D80" s="6"/>
    </row>
    <row r="81" spans="1:4" ht="20.100000000000001" customHeight="1">
      <c r="A81" s="6"/>
      <c r="B81" s="6"/>
      <c r="C81" s="6"/>
      <c r="D81" s="6"/>
    </row>
    <row r="82" spans="1:4" ht="20.100000000000001" customHeight="1">
      <c r="A82" s="6"/>
      <c r="B82" s="6"/>
      <c r="C82" s="6"/>
      <c r="D82" s="6"/>
    </row>
    <row r="83" spans="1:4" ht="20.100000000000001" customHeight="1">
      <c r="A83" s="6"/>
      <c r="B83" s="6"/>
      <c r="C83" s="6"/>
      <c r="D83" s="6"/>
    </row>
    <row r="84" spans="1:4" ht="20.100000000000001" customHeight="1">
      <c r="A84" s="6"/>
      <c r="B84" s="6"/>
      <c r="C84" s="6"/>
      <c r="D84" s="6"/>
    </row>
    <row r="85" spans="1:4" ht="20.100000000000001" customHeight="1">
      <c r="A85" s="6"/>
      <c r="B85" s="6"/>
      <c r="C85" s="6"/>
      <c r="D85" s="6"/>
    </row>
    <row r="86" spans="1:4" ht="20.100000000000001" customHeight="1">
      <c r="A86" s="6"/>
      <c r="B86" s="6"/>
      <c r="C86" s="6"/>
      <c r="D86" s="6"/>
    </row>
    <row r="87" spans="1:4" ht="20.100000000000001" customHeight="1">
      <c r="A87" s="6"/>
      <c r="B87" s="6"/>
      <c r="C87" s="6"/>
      <c r="D87" s="6"/>
    </row>
    <row r="88" spans="1:4" ht="20.100000000000001" customHeight="1">
      <c r="A88" s="6"/>
      <c r="B88" s="6"/>
      <c r="C88" s="6"/>
      <c r="D88" s="6"/>
    </row>
    <row r="89" spans="1:4" ht="20.100000000000001" customHeight="1">
      <c r="A89" s="6"/>
      <c r="B89" s="6"/>
      <c r="C89" s="6"/>
      <c r="D89" s="6"/>
    </row>
    <row r="90" spans="1:4" ht="20.100000000000001" customHeight="1">
      <c r="A90" s="6"/>
      <c r="B90" s="6"/>
      <c r="C90" s="6"/>
      <c r="D90" s="6"/>
    </row>
    <row r="91" spans="1:4" ht="20.100000000000001" customHeight="1">
      <c r="A91" s="6"/>
      <c r="B91" s="6"/>
      <c r="C91" s="6"/>
      <c r="D91" s="6"/>
    </row>
    <row r="92" spans="1:4" ht="20.100000000000001" customHeight="1">
      <c r="A92" s="6"/>
      <c r="B92" s="6"/>
      <c r="C92" s="6"/>
      <c r="D92" s="6"/>
    </row>
    <row r="93" spans="1:4" ht="20.100000000000001" customHeight="1">
      <c r="A93" s="6"/>
      <c r="B93" s="6"/>
      <c r="C93" s="6"/>
      <c r="D93" s="6"/>
    </row>
    <row r="94" spans="1:4" ht="20.100000000000001" customHeight="1">
      <c r="A94" s="6"/>
      <c r="B94" s="6"/>
      <c r="C94" s="6"/>
      <c r="D94" s="6"/>
    </row>
    <row r="95" spans="1:4" ht="20.100000000000001" customHeight="1">
      <c r="A95" s="6"/>
      <c r="B95" s="6"/>
      <c r="C95" s="6"/>
      <c r="D95" s="6"/>
    </row>
    <row r="96" spans="1:4" ht="20.100000000000001" customHeight="1">
      <c r="A96" s="6"/>
      <c r="B96" s="6"/>
      <c r="C96" s="6"/>
      <c r="D96" s="6"/>
    </row>
    <row r="97" spans="1:4" ht="20.100000000000001" customHeight="1">
      <c r="A97" s="6"/>
      <c r="B97" s="6"/>
      <c r="C97" s="6"/>
      <c r="D97" s="6"/>
    </row>
    <row r="98" spans="1:4" ht="20.100000000000001" customHeight="1">
      <c r="A98" s="6"/>
      <c r="B98" s="6"/>
      <c r="C98" s="6"/>
      <c r="D98" s="6"/>
    </row>
    <row r="99" spans="1:4" ht="20.100000000000001" customHeight="1">
      <c r="A99" s="6"/>
      <c r="B99" s="6"/>
      <c r="C99" s="6"/>
      <c r="D99" s="6"/>
    </row>
    <row r="100" spans="1:4" ht="20.100000000000001" customHeight="1">
      <c r="A100" s="6"/>
      <c r="B100" s="6"/>
      <c r="C100" s="6"/>
      <c r="D100" s="6"/>
    </row>
    <row r="101" spans="1:4" ht="20.100000000000001" customHeight="1">
      <c r="A101" s="6"/>
      <c r="B101" s="6"/>
      <c r="C101" s="6"/>
      <c r="D101" s="6"/>
    </row>
    <row r="102" spans="1:4" ht="20.100000000000001" customHeight="1">
      <c r="A102" s="6"/>
      <c r="B102" s="6"/>
      <c r="C102" s="6"/>
      <c r="D102" s="6"/>
    </row>
    <row r="103" spans="1:4" ht="20.100000000000001" customHeight="1">
      <c r="A103" s="6"/>
      <c r="B103" s="6"/>
      <c r="C103" s="6"/>
      <c r="D103" s="6"/>
    </row>
    <row r="104" spans="1:4" ht="20.100000000000001" customHeight="1">
      <c r="A104" s="6"/>
      <c r="B104" s="6"/>
      <c r="C104" s="6"/>
      <c r="D104" s="6"/>
    </row>
    <row r="105" spans="1:4" ht="20.100000000000001" customHeight="1">
      <c r="A105" s="6"/>
      <c r="B105" s="6"/>
      <c r="C105" s="6"/>
      <c r="D105" s="6"/>
    </row>
    <row r="106" spans="1:4" ht="20.100000000000001" customHeight="1">
      <c r="A106" s="6"/>
      <c r="B106" s="6"/>
      <c r="C106" s="6"/>
      <c r="D106" s="6"/>
    </row>
    <row r="107" spans="1:4" ht="20.100000000000001" customHeight="1">
      <c r="A107" s="6"/>
      <c r="B107" s="6"/>
      <c r="C107" s="6"/>
      <c r="D107" s="6"/>
    </row>
    <row r="108" spans="1:4" ht="20.100000000000001" customHeight="1">
      <c r="A108" s="6"/>
      <c r="B108" s="6"/>
      <c r="C108" s="6"/>
      <c r="D108" s="6"/>
    </row>
    <row r="109" spans="1:4" ht="20.100000000000001" customHeight="1">
      <c r="A109" s="6"/>
      <c r="B109" s="6"/>
      <c r="C109" s="6"/>
      <c r="D109" s="6"/>
    </row>
    <row r="110" spans="1:4" ht="20.100000000000001" customHeight="1">
      <c r="A110" s="6"/>
      <c r="B110" s="6"/>
      <c r="C110" s="6"/>
      <c r="D110" s="6"/>
    </row>
    <row r="111" spans="1:4" ht="20.100000000000001" customHeight="1">
      <c r="A111" s="6"/>
      <c r="B111" s="6"/>
      <c r="C111" s="6"/>
      <c r="D111" s="6"/>
    </row>
    <row r="112" spans="1:4" ht="20.100000000000001" customHeight="1">
      <c r="A112" s="6"/>
      <c r="B112" s="6"/>
      <c r="C112" s="6"/>
      <c r="D112" s="6"/>
    </row>
    <row r="113" spans="1:4" ht="20.100000000000001" customHeight="1">
      <c r="A113" s="6"/>
      <c r="B113" s="6"/>
      <c r="C113" s="6"/>
      <c r="D113" s="6"/>
    </row>
    <row r="114" spans="1:4" ht="20.100000000000001" customHeight="1">
      <c r="A114" s="6"/>
      <c r="B114" s="6"/>
      <c r="C114" s="6"/>
      <c r="D114" s="6"/>
    </row>
    <row r="115" spans="1:4" ht="20.100000000000001" customHeight="1">
      <c r="A115" s="6"/>
      <c r="B115" s="6"/>
      <c r="C115" s="6"/>
      <c r="D115" s="6"/>
    </row>
    <row r="116" spans="1:4" ht="20.100000000000001" customHeight="1">
      <c r="A116" s="6"/>
      <c r="B116" s="6"/>
      <c r="C116" s="6"/>
      <c r="D116" s="6"/>
    </row>
    <row r="117" spans="1:4" ht="20.100000000000001" customHeight="1">
      <c r="A117" s="6"/>
      <c r="B117" s="6"/>
      <c r="C117" s="6"/>
      <c r="D117" s="6"/>
    </row>
    <row r="118" spans="1:4" ht="20.100000000000001" customHeight="1">
      <c r="A118" s="6"/>
      <c r="B118" s="6"/>
      <c r="C118" s="6"/>
      <c r="D118" s="6"/>
    </row>
    <row r="119" spans="1:4" ht="20.100000000000001" customHeight="1">
      <c r="A119" s="6"/>
      <c r="B119" s="6"/>
      <c r="C119" s="6"/>
      <c r="D119" s="6"/>
    </row>
    <row r="120" spans="1:4" ht="20.100000000000001" customHeight="1">
      <c r="A120" s="6"/>
      <c r="B120" s="6"/>
      <c r="C120" s="6"/>
      <c r="D120" s="6"/>
    </row>
    <row r="121" spans="1:4" ht="20.100000000000001" customHeight="1">
      <c r="A121" s="6"/>
      <c r="B121" s="6"/>
      <c r="C121" s="6"/>
      <c r="D121" s="6"/>
    </row>
    <row r="122" spans="1:4" ht="20.100000000000001" customHeight="1">
      <c r="A122" s="6"/>
      <c r="B122" s="6"/>
      <c r="C122" s="6"/>
      <c r="D122" s="6"/>
    </row>
    <row r="123" spans="1:4" ht="20.100000000000001" customHeight="1">
      <c r="A123" s="6"/>
      <c r="B123" s="6"/>
      <c r="C123" s="6"/>
      <c r="D123" s="6"/>
    </row>
    <row r="124" spans="1:4" ht="20.100000000000001" customHeight="1">
      <c r="A124" s="6"/>
      <c r="B124" s="6"/>
      <c r="C124" s="6"/>
      <c r="D124" s="6"/>
    </row>
    <row r="125" spans="1:4" ht="20.100000000000001" customHeight="1">
      <c r="A125" s="6"/>
      <c r="B125" s="6"/>
      <c r="C125" s="6"/>
      <c r="D125" s="6"/>
    </row>
    <row r="126" spans="1:4" ht="20.100000000000001" customHeight="1">
      <c r="A126" s="6"/>
      <c r="B126" s="6"/>
      <c r="C126" s="6"/>
      <c r="D126" s="6"/>
    </row>
    <row r="127" spans="1:4" ht="20.100000000000001" customHeight="1">
      <c r="A127" s="6"/>
      <c r="B127" s="6"/>
      <c r="C127" s="6"/>
      <c r="D127" s="6"/>
    </row>
    <row r="128" spans="1:4" ht="20.100000000000001" customHeight="1">
      <c r="A128" s="6"/>
      <c r="B128" s="6"/>
      <c r="C128" s="6"/>
      <c r="D128" s="6"/>
    </row>
    <row r="129" spans="1:4" ht="20.100000000000001" customHeight="1">
      <c r="A129" s="6"/>
      <c r="B129" s="6"/>
      <c r="C129" s="6"/>
      <c r="D129" s="6"/>
    </row>
    <row r="130" spans="1:4" ht="20.100000000000001" customHeight="1">
      <c r="A130" s="6"/>
      <c r="B130" s="6"/>
      <c r="C130" s="6"/>
      <c r="D130" s="6"/>
    </row>
    <row r="131" spans="1:4" ht="20.100000000000001" customHeight="1">
      <c r="A131" s="6"/>
      <c r="B131" s="6"/>
      <c r="C131" s="6"/>
      <c r="D131" s="6"/>
    </row>
    <row r="132" spans="1:4" ht="20.100000000000001" customHeight="1">
      <c r="A132" s="6"/>
      <c r="B132" s="6"/>
      <c r="C132" s="6"/>
      <c r="D132" s="6"/>
    </row>
    <row r="133" spans="1:4" ht="20.100000000000001" customHeight="1">
      <c r="A133" s="6"/>
      <c r="B133" s="6"/>
      <c r="C133" s="6"/>
      <c r="D133" s="6"/>
    </row>
    <row r="134" spans="1:4" ht="20.100000000000001" customHeight="1">
      <c r="A134" s="6"/>
      <c r="B134" s="6"/>
      <c r="C134" s="6"/>
      <c r="D134" s="6"/>
    </row>
    <row r="135" spans="1:4" ht="20.100000000000001" customHeight="1">
      <c r="A135" s="6"/>
      <c r="B135" s="6"/>
      <c r="C135" s="6"/>
      <c r="D135" s="6"/>
    </row>
    <row r="136" spans="1:4" ht="20.100000000000001" customHeight="1">
      <c r="A136" s="6"/>
      <c r="B136" s="6"/>
      <c r="C136" s="6"/>
      <c r="D136" s="6"/>
    </row>
    <row r="137" spans="1:4" ht="20.100000000000001" customHeight="1">
      <c r="A137" s="6"/>
      <c r="B137" s="6"/>
      <c r="C137" s="6"/>
      <c r="D137" s="6"/>
    </row>
    <row r="138" spans="1:4" ht="20.100000000000001" customHeight="1">
      <c r="A138" s="6"/>
      <c r="B138" s="6"/>
      <c r="C138" s="6"/>
      <c r="D138" s="6"/>
    </row>
    <row r="139" spans="1:4" ht="20.100000000000001" customHeight="1">
      <c r="A139" s="6"/>
      <c r="B139" s="6"/>
      <c r="C139" s="6"/>
      <c r="D139" s="6"/>
    </row>
    <row r="140" spans="1:4" ht="20.100000000000001" customHeight="1">
      <c r="A140" s="6"/>
      <c r="B140" s="6"/>
      <c r="C140" s="6"/>
      <c r="D140" s="6"/>
    </row>
    <row r="141" spans="1:4" ht="20.100000000000001" customHeight="1">
      <c r="A141" s="6"/>
      <c r="B141" s="6"/>
      <c r="C141" s="6"/>
      <c r="D141" s="6"/>
    </row>
    <row r="142" spans="1:4" ht="20.100000000000001" customHeight="1">
      <c r="A142" s="6"/>
      <c r="B142" s="6"/>
      <c r="C142" s="6"/>
      <c r="D142" s="6"/>
    </row>
    <row r="143" spans="1:4" ht="20.100000000000001" customHeight="1">
      <c r="A143" s="6"/>
      <c r="B143" s="6"/>
      <c r="C143" s="6"/>
      <c r="D143" s="6"/>
    </row>
    <row r="144" spans="1:4" ht="20.100000000000001" customHeight="1">
      <c r="A144" s="6"/>
      <c r="B144" s="6"/>
      <c r="C144" s="6"/>
      <c r="D144" s="6"/>
    </row>
    <row r="145" spans="1:4" ht="20.100000000000001" customHeight="1">
      <c r="A145" s="6"/>
      <c r="B145" s="6"/>
      <c r="C145" s="6"/>
      <c r="D145" s="6"/>
    </row>
    <row r="146" spans="1:4" ht="20.100000000000001" customHeight="1">
      <c r="A146" s="6"/>
      <c r="B146" s="6"/>
      <c r="C146" s="6"/>
      <c r="D146" s="6"/>
    </row>
    <row r="147" spans="1:4" ht="20.100000000000001" customHeight="1">
      <c r="A147" s="6"/>
      <c r="B147" s="6"/>
      <c r="C147" s="6"/>
      <c r="D147" s="6"/>
    </row>
    <row r="148" spans="1:4" ht="20.100000000000001" customHeight="1">
      <c r="A148" s="6"/>
      <c r="B148" s="6"/>
      <c r="C148" s="6"/>
      <c r="D148" s="6"/>
    </row>
    <row r="149" spans="1:4" ht="20.100000000000001" customHeight="1">
      <c r="A149" s="6"/>
      <c r="B149" s="6"/>
      <c r="C149" s="6"/>
      <c r="D149" s="6"/>
    </row>
    <row r="150" spans="1:4" ht="20.100000000000001" customHeight="1">
      <c r="A150" s="6"/>
      <c r="B150" s="6"/>
      <c r="C150" s="6"/>
      <c r="D150" s="6"/>
    </row>
    <row r="151" spans="1:4" ht="20.100000000000001" customHeight="1">
      <c r="A151" s="6"/>
      <c r="B151" s="6"/>
      <c r="C151" s="6"/>
      <c r="D151" s="6"/>
    </row>
    <row r="152" spans="1:4" ht="20.100000000000001" customHeight="1">
      <c r="A152" s="6"/>
      <c r="B152" s="6"/>
      <c r="C152" s="6"/>
      <c r="D152" s="6"/>
    </row>
    <row r="153" spans="1:4" ht="20.100000000000001" customHeight="1">
      <c r="A153" s="6"/>
      <c r="B153" s="6"/>
      <c r="C153" s="6"/>
      <c r="D153" s="6"/>
    </row>
    <row r="154" spans="1:4" ht="20.100000000000001" customHeight="1">
      <c r="A154" s="6"/>
      <c r="B154" s="6"/>
      <c r="C154" s="6"/>
      <c r="D154" s="6"/>
    </row>
    <row r="155" spans="1:4" ht="20.100000000000001" customHeight="1">
      <c r="A155" s="6"/>
      <c r="B155" s="6"/>
      <c r="C155" s="6"/>
      <c r="D155" s="6"/>
    </row>
    <row r="156" spans="1:4" ht="20.100000000000001" customHeight="1">
      <c r="A156" s="6"/>
      <c r="B156" s="6"/>
      <c r="C156" s="6"/>
      <c r="D156" s="6"/>
    </row>
    <row r="157" spans="1:4" ht="20.100000000000001" customHeight="1">
      <c r="A157" s="6"/>
      <c r="B157" s="6"/>
      <c r="C157" s="6"/>
      <c r="D157" s="6"/>
    </row>
    <row r="158" spans="1:4" ht="20.100000000000001" customHeight="1">
      <c r="A158" s="6"/>
      <c r="B158" s="6"/>
      <c r="C158" s="6"/>
      <c r="D158" s="6"/>
    </row>
    <row r="159" spans="1:4" ht="20.100000000000001" customHeight="1">
      <c r="A159" s="6"/>
      <c r="B159" s="6"/>
      <c r="C159" s="6"/>
      <c r="D159" s="6"/>
    </row>
    <row r="160" spans="1:4" ht="20.100000000000001" customHeight="1">
      <c r="A160" s="6"/>
      <c r="B160" s="6"/>
      <c r="C160" s="6"/>
      <c r="D160" s="6"/>
    </row>
    <row r="161" spans="1:4" ht="20.100000000000001" customHeight="1">
      <c r="A161" s="6"/>
      <c r="B161" s="6"/>
      <c r="C161" s="6"/>
      <c r="D161" s="6"/>
    </row>
    <row r="162" spans="1:4" ht="20.100000000000001" customHeight="1">
      <c r="A162" s="6"/>
      <c r="B162" s="6"/>
      <c r="C162" s="6"/>
      <c r="D162" s="6"/>
    </row>
    <row r="163" spans="1:4" ht="20.100000000000001" customHeight="1">
      <c r="A163" s="6"/>
      <c r="B163" s="6"/>
      <c r="C163" s="6"/>
      <c r="D163" s="6"/>
    </row>
    <row r="164" spans="1:4" ht="20.100000000000001" customHeight="1">
      <c r="A164" s="6"/>
      <c r="B164" s="6"/>
      <c r="C164" s="6"/>
      <c r="D164" s="6"/>
    </row>
    <row r="165" spans="1:4" ht="20.100000000000001" customHeight="1">
      <c r="A165" s="6"/>
      <c r="B165" s="6"/>
      <c r="C165" s="6"/>
      <c r="D165" s="6"/>
    </row>
    <row r="166" spans="1:4" ht="20.100000000000001" customHeight="1">
      <c r="A166" s="6"/>
      <c r="B166" s="6"/>
      <c r="C166" s="6"/>
      <c r="D166" s="6"/>
    </row>
    <row r="167" spans="1:4" ht="20.100000000000001" customHeight="1">
      <c r="A167" s="6"/>
      <c r="B167" s="6"/>
      <c r="C167" s="6"/>
      <c r="D167" s="6"/>
    </row>
    <row r="168" spans="1:4" ht="20.100000000000001" customHeight="1">
      <c r="A168" s="6"/>
      <c r="B168" s="6"/>
      <c r="C168" s="6"/>
      <c r="D168" s="6"/>
    </row>
    <row r="169" spans="1:4" ht="20.100000000000001" customHeight="1">
      <c r="A169" s="6"/>
      <c r="B169" s="6"/>
      <c r="C169" s="6"/>
      <c r="D169" s="6"/>
    </row>
    <row r="170" spans="1:4" ht="20.100000000000001" customHeight="1">
      <c r="A170" s="6"/>
      <c r="B170" s="6"/>
      <c r="C170" s="6"/>
      <c r="D170" s="6"/>
    </row>
    <row r="171" spans="1:4" ht="20.100000000000001" customHeight="1">
      <c r="A171" s="6"/>
      <c r="B171" s="6"/>
      <c r="C171" s="6"/>
      <c r="D171" s="6"/>
    </row>
    <row r="172" spans="1:4" ht="20.100000000000001" customHeight="1">
      <c r="A172" s="6"/>
      <c r="B172" s="6"/>
      <c r="C172" s="6"/>
      <c r="D172" s="6"/>
    </row>
    <row r="173" spans="1:4" ht="20.100000000000001" customHeight="1">
      <c r="A173" s="6"/>
      <c r="B173" s="6"/>
      <c r="C173" s="6"/>
      <c r="D173" s="6"/>
    </row>
    <row r="174" spans="1:4" ht="20.100000000000001" customHeight="1">
      <c r="A174" s="6"/>
      <c r="B174" s="6"/>
      <c r="C174" s="6"/>
      <c r="D174" s="6"/>
    </row>
    <row r="175" spans="1:4" ht="20.100000000000001" customHeight="1">
      <c r="A175" s="6"/>
      <c r="B175" s="6"/>
      <c r="C175" s="6"/>
      <c r="D175" s="6"/>
    </row>
    <row r="176" spans="1:4" ht="20.100000000000001" customHeight="1">
      <c r="A176" s="6"/>
      <c r="B176" s="6"/>
      <c r="C176" s="6"/>
      <c r="D176" s="6"/>
    </row>
    <row r="177" spans="1:4" ht="20.100000000000001" customHeight="1">
      <c r="A177" s="6"/>
      <c r="B177" s="6"/>
      <c r="C177" s="6"/>
      <c r="D177" s="6"/>
    </row>
    <row r="178" spans="1:4" ht="20.100000000000001" customHeight="1">
      <c r="A178" s="6"/>
      <c r="B178" s="6"/>
      <c r="C178" s="6"/>
      <c r="D178" s="6"/>
    </row>
    <row r="179" spans="1:4" ht="20.100000000000001" customHeight="1">
      <c r="A179" s="6"/>
      <c r="B179" s="6"/>
      <c r="C179" s="6"/>
      <c r="D179" s="6"/>
    </row>
    <row r="180" spans="1:4" ht="20.100000000000001" customHeight="1">
      <c r="A180" s="6"/>
      <c r="B180" s="6"/>
      <c r="C180" s="6"/>
      <c r="D180" s="6"/>
    </row>
    <row r="181" spans="1:4" ht="20.100000000000001" customHeight="1">
      <c r="A181" s="6"/>
      <c r="B181" s="6"/>
      <c r="C181" s="6"/>
      <c r="D181" s="6"/>
    </row>
    <row r="182" spans="1:4" ht="20.100000000000001" customHeight="1">
      <c r="A182" s="6"/>
      <c r="B182" s="6"/>
      <c r="C182" s="6"/>
      <c r="D182" s="6"/>
    </row>
    <row r="183" spans="1:4" ht="20.100000000000001" customHeight="1">
      <c r="A183" s="6"/>
      <c r="B183" s="6"/>
      <c r="C183" s="6"/>
      <c r="D183" s="6"/>
    </row>
    <row r="184" spans="1:4" ht="20.100000000000001" customHeight="1">
      <c r="A184" s="6"/>
      <c r="B184" s="6"/>
      <c r="C184" s="6"/>
      <c r="D184" s="6"/>
    </row>
    <row r="185" spans="1:4" ht="20.100000000000001" customHeight="1">
      <c r="A185" s="6"/>
      <c r="B185" s="6"/>
      <c r="C185" s="6"/>
      <c r="D185" s="6"/>
    </row>
    <row r="186" spans="1:4" ht="20.100000000000001" customHeight="1">
      <c r="A186" s="6"/>
      <c r="B186" s="6"/>
      <c r="C186" s="6"/>
      <c r="D186" s="6"/>
    </row>
    <row r="187" spans="1:4" ht="20.100000000000001" customHeight="1">
      <c r="A187" s="6"/>
      <c r="B187" s="6"/>
      <c r="C187" s="6"/>
      <c r="D187" s="6"/>
    </row>
    <row r="188" spans="1:4" ht="20.100000000000001" customHeight="1">
      <c r="A188" s="6"/>
      <c r="B188" s="6"/>
      <c r="C188" s="6"/>
      <c r="D188" s="6"/>
    </row>
    <row r="189" spans="1:4" ht="20.100000000000001" customHeight="1">
      <c r="A189" s="6"/>
      <c r="B189" s="6"/>
      <c r="C189" s="6"/>
      <c r="D189" s="6"/>
    </row>
    <row r="190" spans="1:4" ht="20.100000000000001" customHeight="1">
      <c r="A190" s="6"/>
      <c r="B190" s="6"/>
      <c r="C190" s="6"/>
      <c r="D190" s="6"/>
    </row>
    <row r="191" spans="1:4" ht="20.100000000000001" customHeight="1">
      <c r="A191" s="6"/>
      <c r="B191" s="6"/>
      <c r="C191" s="6"/>
      <c r="D191" s="6"/>
    </row>
    <row r="192" spans="1:4" ht="20.100000000000001" customHeight="1">
      <c r="A192" s="6"/>
      <c r="B192" s="6"/>
      <c r="C192" s="6"/>
      <c r="D192" s="6"/>
    </row>
    <row r="193" spans="1:4" ht="20.100000000000001" customHeight="1">
      <c r="A193" s="6"/>
      <c r="B193" s="6"/>
      <c r="C193" s="6"/>
      <c r="D193" s="6"/>
    </row>
    <row r="194" spans="1:4" ht="20.100000000000001" customHeight="1">
      <c r="A194" s="6"/>
      <c r="B194" s="6"/>
      <c r="C194" s="6"/>
      <c r="D194" s="6"/>
    </row>
    <row r="195" spans="1:4" ht="20.100000000000001" customHeight="1">
      <c r="A195" s="6"/>
      <c r="B195" s="6"/>
      <c r="C195" s="6"/>
      <c r="D195" s="6"/>
    </row>
    <row r="196" spans="1:4" ht="20.100000000000001" customHeight="1">
      <c r="A196" s="6"/>
      <c r="B196" s="6"/>
      <c r="C196" s="6"/>
      <c r="D196" s="6"/>
    </row>
    <row r="197" spans="1:4" ht="20.100000000000001" customHeight="1">
      <c r="A197" s="6"/>
      <c r="B197" s="6"/>
      <c r="C197" s="6"/>
      <c r="D197" s="6"/>
    </row>
    <row r="198" spans="1:4" ht="20.100000000000001" customHeight="1">
      <c r="A198" s="6"/>
      <c r="B198" s="6"/>
      <c r="C198" s="6"/>
      <c r="D198" s="6"/>
    </row>
    <row r="199" spans="1:4" ht="20.100000000000001" customHeight="1">
      <c r="A199" s="6"/>
      <c r="B199" s="6"/>
      <c r="C199" s="6"/>
      <c r="D199" s="6"/>
    </row>
    <row r="200" spans="1:4" ht="20.100000000000001" customHeight="1">
      <c r="A200" s="6"/>
      <c r="B200" s="6"/>
      <c r="C200" s="6"/>
      <c r="D200" s="6"/>
    </row>
    <row r="201" spans="1:4" ht="20.100000000000001" customHeight="1">
      <c r="A201" s="6"/>
      <c r="B201" s="6"/>
      <c r="C201" s="6"/>
      <c r="D201" s="6"/>
    </row>
    <row r="202" spans="1:4" ht="20.100000000000001" customHeight="1">
      <c r="A202" s="6"/>
      <c r="B202" s="6"/>
      <c r="C202" s="6"/>
      <c r="D202" s="6"/>
    </row>
    <row r="203" spans="1:4" ht="20.100000000000001" customHeight="1">
      <c r="A203" s="6"/>
      <c r="B203" s="6"/>
      <c r="C203" s="6"/>
      <c r="D203" s="6"/>
    </row>
    <row r="204" spans="1:4" ht="20.100000000000001" customHeight="1">
      <c r="A204" s="6"/>
      <c r="B204" s="6"/>
      <c r="C204" s="6"/>
      <c r="D204" s="6"/>
    </row>
    <row r="205" spans="1:4" ht="20.100000000000001" customHeight="1">
      <c r="A205" s="6"/>
      <c r="B205" s="6"/>
      <c r="C205" s="6"/>
      <c r="D205" s="6"/>
    </row>
    <row r="206" spans="1:4" ht="20.100000000000001" customHeight="1">
      <c r="A206" s="6"/>
      <c r="B206" s="6"/>
      <c r="C206" s="6"/>
      <c r="D206" s="6"/>
    </row>
    <row r="207" spans="1:4" ht="20.100000000000001" customHeight="1">
      <c r="A207" s="6"/>
      <c r="B207" s="6"/>
      <c r="C207" s="6"/>
      <c r="D207" s="6"/>
    </row>
    <row r="208" spans="1:4" ht="20.100000000000001" customHeight="1">
      <c r="A208" s="6"/>
      <c r="B208" s="6"/>
      <c r="C208" s="6"/>
      <c r="D208" s="6"/>
    </row>
    <row r="209" spans="1:4" ht="20.100000000000001" customHeight="1">
      <c r="A209" s="6"/>
      <c r="B209" s="6"/>
      <c r="C209" s="6"/>
      <c r="D209" s="6"/>
    </row>
    <row r="210" spans="1:4" ht="20.100000000000001" customHeight="1">
      <c r="A210" s="6"/>
      <c r="B210" s="6"/>
      <c r="C210" s="6"/>
      <c r="D210" s="6"/>
    </row>
    <row r="211" spans="1:4" ht="20.100000000000001" customHeight="1">
      <c r="A211" s="6"/>
      <c r="B211" s="6"/>
      <c r="C211" s="6"/>
      <c r="D211" s="6"/>
    </row>
    <row r="212" spans="1:4" ht="20.100000000000001" customHeight="1">
      <c r="A212" s="6"/>
      <c r="B212" s="6"/>
      <c r="C212" s="6"/>
      <c r="D212" s="6"/>
    </row>
    <row r="213" spans="1:4" ht="20.100000000000001" customHeight="1">
      <c r="A213" s="6"/>
      <c r="B213" s="6"/>
      <c r="C213" s="6"/>
      <c r="D213" s="6"/>
    </row>
    <row r="214" spans="1:4" ht="20.100000000000001" customHeight="1">
      <c r="A214" s="6"/>
      <c r="B214" s="6"/>
      <c r="C214" s="6"/>
      <c r="D214" s="6"/>
    </row>
    <row r="215" spans="1:4" ht="20.100000000000001" customHeight="1">
      <c r="A215" s="6"/>
      <c r="B215" s="6"/>
      <c r="C215" s="6"/>
      <c r="D215" s="6"/>
    </row>
    <row r="216" spans="1:4" ht="20.100000000000001" customHeight="1">
      <c r="A216" s="6"/>
      <c r="B216" s="6"/>
      <c r="C216" s="6"/>
      <c r="D216" s="6"/>
    </row>
    <row r="217" spans="1:4" ht="20.100000000000001" customHeight="1">
      <c r="A217" s="6"/>
      <c r="B217" s="6"/>
      <c r="C217" s="6"/>
      <c r="D217" s="6"/>
    </row>
    <row r="218" spans="1:4" ht="20.100000000000001" customHeight="1">
      <c r="A218" s="6"/>
      <c r="B218" s="6"/>
      <c r="C218" s="6"/>
      <c r="D218" s="6"/>
    </row>
    <row r="219" spans="1:4" ht="20.100000000000001" customHeight="1">
      <c r="A219" s="6"/>
      <c r="B219" s="6"/>
      <c r="C219" s="6"/>
      <c r="D219" s="6"/>
    </row>
    <row r="220" spans="1:4" ht="20.100000000000001" customHeight="1">
      <c r="A220" s="6"/>
      <c r="B220" s="6"/>
      <c r="C220" s="6"/>
      <c r="D220" s="6"/>
    </row>
    <row r="221" spans="1:4" ht="20.100000000000001" customHeight="1">
      <c r="A221" s="6"/>
      <c r="B221" s="6"/>
      <c r="C221" s="6"/>
      <c r="D221" s="6"/>
    </row>
    <row r="222" spans="1:4" ht="20.100000000000001" customHeight="1">
      <c r="A222" s="6"/>
      <c r="B222" s="6"/>
      <c r="C222" s="6"/>
      <c r="D222" s="6"/>
    </row>
    <row r="223" spans="1:4" ht="20.100000000000001" customHeight="1">
      <c r="A223" s="6"/>
      <c r="B223" s="6"/>
      <c r="C223" s="6"/>
      <c r="D223" s="6"/>
    </row>
    <row r="224" spans="1:4" ht="20.100000000000001" customHeight="1">
      <c r="A224" s="6"/>
      <c r="B224" s="6"/>
      <c r="C224" s="6"/>
      <c r="D224" s="6"/>
    </row>
    <row r="225" spans="1:4" ht="20.100000000000001" customHeight="1">
      <c r="A225" s="6"/>
      <c r="B225" s="6"/>
      <c r="C225" s="6"/>
      <c r="D225" s="6"/>
    </row>
    <row r="226" spans="1:4" ht="20.100000000000001" customHeight="1">
      <c r="A226" s="6"/>
      <c r="B226" s="6"/>
      <c r="C226" s="6"/>
      <c r="D226" s="6"/>
    </row>
    <row r="227" spans="1:4" ht="20.100000000000001" customHeight="1">
      <c r="A227" s="6"/>
      <c r="B227" s="6"/>
      <c r="C227" s="6"/>
      <c r="D227" s="6"/>
    </row>
    <row r="228" spans="1:4" ht="20.100000000000001" customHeight="1">
      <c r="A228" s="6"/>
      <c r="B228" s="6"/>
      <c r="C228" s="6"/>
      <c r="D228" s="6"/>
    </row>
    <row r="229" spans="1:4" ht="20.100000000000001" customHeight="1">
      <c r="A229" s="6"/>
      <c r="B229" s="6"/>
      <c r="C229" s="6"/>
      <c r="D229" s="6"/>
    </row>
    <row r="230" spans="1:4" ht="20.100000000000001" customHeight="1">
      <c r="A230" s="6"/>
      <c r="B230" s="6"/>
      <c r="C230" s="6"/>
      <c r="D230" s="6"/>
    </row>
    <row r="231" spans="1:4" ht="20.100000000000001" customHeight="1">
      <c r="A231" s="6"/>
      <c r="B231" s="6"/>
      <c r="C231" s="6"/>
      <c r="D231" s="6"/>
    </row>
    <row r="232" spans="1:4" ht="20.100000000000001" customHeight="1">
      <c r="A232" s="6"/>
      <c r="B232" s="6"/>
      <c r="C232" s="6"/>
      <c r="D232" s="6"/>
    </row>
    <row r="233" spans="1:4" ht="20.100000000000001" customHeight="1">
      <c r="A233" s="6"/>
      <c r="B233" s="6"/>
      <c r="C233" s="6"/>
      <c r="D233" s="6"/>
    </row>
    <row r="234" spans="1:4" ht="20.100000000000001" customHeight="1">
      <c r="A234" s="6"/>
      <c r="B234" s="6"/>
      <c r="C234" s="6"/>
      <c r="D234" s="6"/>
    </row>
    <row r="235" spans="1:4" ht="20.100000000000001" customHeight="1">
      <c r="A235" s="6"/>
      <c r="B235" s="6"/>
      <c r="C235" s="6"/>
      <c r="D235" s="6"/>
    </row>
    <row r="236" spans="1:4" ht="20.100000000000001" customHeight="1">
      <c r="A236" s="6"/>
      <c r="B236" s="6"/>
      <c r="C236" s="6"/>
      <c r="D236" s="6"/>
    </row>
    <row r="237" spans="1:4" ht="20.100000000000001" customHeight="1">
      <c r="A237" s="6"/>
      <c r="B237" s="6"/>
      <c r="C237" s="6"/>
      <c r="D237" s="6"/>
    </row>
    <row r="238" spans="1:4" ht="20.100000000000001" customHeight="1">
      <c r="A238" s="6"/>
      <c r="B238" s="6"/>
      <c r="C238" s="6"/>
      <c r="D238" s="6"/>
    </row>
    <row r="239" spans="1:4" ht="20.100000000000001" customHeight="1">
      <c r="A239" s="6"/>
      <c r="B239" s="6"/>
      <c r="C239" s="6"/>
      <c r="D239" s="6"/>
    </row>
    <row r="240" spans="1:4" ht="20.100000000000001" customHeight="1">
      <c r="A240" s="6"/>
      <c r="B240" s="6"/>
      <c r="C240" s="6"/>
      <c r="D240" s="6"/>
    </row>
    <row r="241" spans="1:4" ht="20.100000000000001" customHeight="1">
      <c r="A241" s="6"/>
      <c r="B241" s="6"/>
      <c r="C241" s="6"/>
      <c r="D241" s="6"/>
    </row>
    <row r="242" spans="1:4" ht="20.100000000000001" customHeight="1">
      <c r="A242" s="6"/>
      <c r="B242" s="6"/>
      <c r="C242" s="6"/>
      <c r="D242" s="6"/>
    </row>
    <row r="243" spans="1:4" ht="20.100000000000001" customHeight="1">
      <c r="A243" s="6"/>
      <c r="B243" s="6"/>
      <c r="C243" s="6"/>
      <c r="D243" s="6"/>
    </row>
    <row r="244" spans="1:4" ht="20.100000000000001" customHeight="1">
      <c r="A244" s="6"/>
      <c r="B244" s="6"/>
      <c r="C244" s="6"/>
      <c r="D244" s="6"/>
    </row>
    <row r="245" spans="1:4" ht="20.100000000000001" customHeight="1">
      <c r="A245" s="6"/>
      <c r="B245" s="6"/>
      <c r="C245" s="6"/>
      <c r="D245" s="6"/>
    </row>
    <row r="246" spans="1:4" ht="20.100000000000001" customHeight="1">
      <c r="A246" s="6"/>
      <c r="B246" s="6"/>
      <c r="C246" s="6"/>
      <c r="D246" s="6"/>
    </row>
    <row r="247" spans="1:4" ht="20.100000000000001" customHeight="1">
      <c r="A247" s="6"/>
      <c r="B247" s="6"/>
      <c r="C247" s="6"/>
      <c r="D247" s="6"/>
    </row>
    <row r="248" spans="1:4" ht="20.100000000000001" customHeight="1">
      <c r="A248" s="6"/>
      <c r="B248" s="6"/>
      <c r="C248" s="6"/>
      <c r="D248" s="6"/>
    </row>
    <row r="249" spans="1:4" ht="20.100000000000001" customHeight="1">
      <c r="A249" s="6"/>
      <c r="B249" s="6"/>
      <c r="C249" s="6"/>
      <c r="D249" s="6"/>
    </row>
    <row r="250" spans="1:4" ht="20.100000000000001" customHeight="1">
      <c r="A250" s="6"/>
      <c r="B250" s="6"/>
      <c r="C250" s="6"/>
      <c r="D250" s="6"/>
    </row>
    <row r="251" spans="1:4" ht="20.100000000000001" customHeight="1">
      <c r="A251" s="6"/>
      <c r="B251" s="6"/>
      <c r="C251" s="6"/>
      <c r="D251" s="6"/>
    </row>
    <row r="252" spans="1:4" ht="20.100000000000001" customHeight="1">
      <c r="A252" s="6"/>
      <c r="B252" s="6"/>
      <c r="C252" s="6"/>
      <c r="D252" s="6"/>
    </row>
    <row r="253" spans="1:4" ht="20.100000000000001" customHeight="1">
      <c r="A253" s="6"/>
      <c r="B253" s="6"/>
      <c r="C253" s="6"/>
      <c r="D253" s="6"/>
    </row>
    <row r="254" spans="1:4" ht="20.100000000000001" customHeight="1">
      <c r="A254" s="6"/>
      <c r="B254" s="6"/>
      <c r="C254" s="6"/>
      <c r="D254" s="6"/>
    </row>
    <row r="255" spans="1:4" ht="20.100000000000001" customHeight="1">
      <c r="A255" s="6"/>
      <c r="B255" s="6"/>
      <c r="C255" s="6"/>
      <c r="D255" s="6"/>
    </row>
    <row r="256" spans="1:4" ht="20.100000000000001" customHeight="1">
      <c r="A256" s="6"/>
      <c r="B256" s="6"/>
      <c r="C256" s="6"/>
      <c r="D256" s="6"/>
    </row>
    <row r="257" spans="1:4" ht="20.100000000000001" customHeight="1">
      <c r="A257" s="6"/>
      <c r="B257" s="6"/>
      <c r="C257" s="6"/>
      <c r="D257" s="6"/>
    </row>
    <row r="258" spans="1:4" ht="20.100000000000001" customHeight="1">
      <c r="A258" s="6"/>
      <c r="B258" s="6"/>
      <c r="C258" s="6"/>
      <c r="D258" s="6"/>
    </row>
    <row r="259" spans="1:4" ht="20.100000000000001" customHeight="1">
      <c r="A259" s="6"/>
      <c r="B259" s="6"/>
      <c r="C259" s="6"/>
      <c r="D259" s="6"/>
    </row>
    <row r="260" spans="1:4" ht="20.100000000000001" customHeight="1">
      <c r="A260" s="6"/>
      <c r="B260" s="6"/>
      <c r="C260" s="6"/>
      <c r="D260" s="6"/>
    </row>
    <row r="261" spans="1:4" ht="20.100000000000001" customHeight="1">
      <c r="A261" s="6"/>
      <c r="B261" s="6"/>
      <c r="C261" s="6"/>
      <c r="D261" s="6"/>
    </row>
    <row r="262" spans="1:4" ht="20.100000000000001" customHeight="1">
      <c r="A262" s="6"/>
      <c r="B262" s="6"/>
      <c r="C262" s="6"/>
      <c r="D262" s="6"/>
    </row>
    <row r="263" spans="1:4" ht="20.100000000000001" customHeight="1">
      <c r="A263" s="6"/>
      <c r="B263" s="6"/>
      <c r="C263" s="6"/>
      <c r="D263" s="6"/>
    </row>
    <row r="264" spans="1:4" ht="20.100000000000001" customHeight="1">
      <c r="A264" s="6"/>
      <c r="B264" s="6"/>
      <c r="C264" s="6"/>
      <c r="D264" s="6"/>
    </row>
    <row r="265" spans="1:4" ht="20.100000000000001" customHeight="1">
      <c r="A265" s="6"/>
      <c r="B265" s="6"/>
      <c r="C265" s="6"/>
      <c r="D265" s="6"/>
    </row>
    <row r="266" spans="1:4" ht="20.100000000000001" customHeight="1">
      <c r="A266" s="6"/>
      <c r="B266" s="6"/>
      <c r="C266" s="6"/>
      <c r="D266" s="6"/>
    </row>
    <row r="267" spans="1:4" ht="20.100000000000001" customHeight="1">
      <c r="A267" s="6"/>
      <c r="B267" s="6"/>
      <c r="C267" s="6"/>
      <c r="D267" s="6"/>
    </row>
    <row r="268" spans="1:4" ht="20.100000000000001" customHeight="1">
      <c r="A268" s="6"/>
      <c r="B268" s="6"/>
      <c r="C268" s="6"/>
      <c r="D268" s="6"/>
    </row>
    <row r="269" spans="1:4" ht="20.100000000000001" customHeight="1">
      <c r="A269" s="6"/>
      <c r="B269" s="6"/>
      <c r="C269" s="6"/>
      <c r="D269" s="6"/>
    </row>
    <row r="270" spans="1:4" ht="20.100000000000001" customHeight="1">
      <c r="A270" s="6"/>
      <c r="B270" s="6"/>
      <c r="C270" s="6"/>
      <c r="D270" s="6"/>
    </row>
    <row r="271" spans="1:4" ht="20.100000000000001" customHeight="1">
      <c r="A271" s="6"/>
      <c r="B271" s="6"/>
      <c r="C271" s="6"/>
      <c r="D271" s="6"/>
    </row>
    <row r="272" spans="1:4" ht="20.100000000000001" customHeight="1">
      <c r="A272" s="6"/>
      <c r="B272" s="6"/>
      <c r="C272" s="6"/>
      <c r="D272" s="6"/>
    </row>
    <row r="273" spans="1:4" ht="20.100000000000001" customHeight="1">
      <c r="A273" s="6"/>
      <c r="B273" s="6"/>
      <c r="C273" s="6"/>
      <c r="D273" s="6"/>
    </row>
    <row r="274" spans="1:4" ht="20.100000000000001" customHeight="1">
      <c r="A274" s="6"/>
      <c r="B274" s="6"/>
      <c r="C274" s="6"/>
      <c r="D274" s="6"/>
    </row>
    <row r="275" spans="1:4" ht="20.100000000000001" customHeight="1">
      <c r="A275" s="6"/>
      <c r="B275" s="6"/>
      <c r="C275" s="6"/>
      <c r="D275" s="6"/>
    </row>
    <row r="276" spans="1:4" ht="20.100000000000001" customHeight="1">
      <c r="A276" s="6"/>
      <c r="B276" s="6"/>
      <c r="C276" s="6"/>
      <c r="D276" s="6"/>
    </row>
    <row r="277" spans="1:4" ht="20.100000000000001" customHeight="1">
      <c r="A277" s="6"/>
      <c r="B277" s="6"/>
      <c r="C277" s="6"/>
      <c r="D277" s="6"/>
    </row>
    <row r="278" spans="1:4" ht="20.100000000000001" customHeight="1">
      <c r="A278" s="6"/>
      <c r="B278" s="6"/>
      <c r="C278" s="6"/>
      <c r="D278" s="6"/>
    </row>
    <row r="279" spans="1:4" ht="20.100000000000001" customHeight="1">
      <c r="A279" s="6"/>
      <c r="B279" s="6"/>
      <c r="C279" s="6"/>
      <c r="D279" s="6"/>
    </row>
    <row r="280" spans="1:4" ht="20.100000000000001" customHeight="1">
      <c r="A280" s="6"/>
      <c r="B280" s="6"/>
      <c r="C280" s="6"/>
      <c r="D280" s="6"/>
    </row>
    <row r="281" spans="1:4" ht="20.100000000000001" customHeight="1">
      <c r="A281" s="6"/>
      <c r="B281" s="6"/>
      <c r="C281" s="6"/>
      <c r="D281" s="6"/>
    </row>
    <row r="282" spans="1:4" ht="20.100000000000001" customHeight="1">
      <c r="A282" s="6"/>
      <c r="B282" s="6"/>
      <c r="C282" s="6"/>
      <c r="D282" s="6"/>
    </row>
    <row r="283" spans="1:4" ht="20.100000000000001" customHeight="1">
      <c r="A283" s="6"/>
      <c r="B283" s="6"/>
      <c r="C283" s="6"/>
      <c r="D283" s="6"/>
    </row>
    <row r="284" spans="1:4" ht="20.100000000000001" customHeight="1">
      <c r="A284" s="6"/>
      <c r="B284" s="6"/>
      <c r="C284" s="6"/>
      <c r="D284" s="6"/>
    </row>
    <row r="285" spans="1:4" ht="20.100000000000001" customHeight="1">
      <c r="A285" s="6"/>
      <c r="B285" s="6"/>
      <c r="C285" s="6"/>
      <c r="D285" s="6"/>
    </row>
    <row r="286" spans="1:4" ht="20.100000000000001" customHeight="1">
      <c r="A286" s="6"/>
      <c r="B286" s="6"/>
      <c r="C286" s="6"/>
      <c r="D286" s="6"/>
    </row>
    <row r="287" spans="1:4" ht="20.100000000000001" customHeight="1">
      <c r="A287" s="6"/>
      <c r="B287" s="6"/>
      <c r="C287" s="6"/>
      <c r="D287" s="6"/>
    </row>
    <row r="288" spans="1:4" ht="20.100000000000001" customHeight="1">
      <c r="A288" s="6"/>
      <c r="B288" s="6"/>
      <c r="C288" s="6"/>
      <c r="D288" s="6"/>
    </row>
    <row r="289" spans="1:4" ht="20.100000000000001" customHeight="1">
      <c r="A289" s="6"/>
      <c r="B289" s="6"/>
      <c r="C289" s="6"/>
      <c r="D289" s="6"/>
    </row>
    <row r="290" spans="1:4" ht="20.100000000000001" customHeight="1">
      <c r="A290" s="6"/>
      <c r="B290" s="6"/>
      <c r="C290" s="6"/>
      <c r="D290" s="6"/>
    </row>
    <row r="291" spans="1:4" ht="20.100000000000001" customHeight="1">
      <c r="A291" s="6"/>
      <c r="B291" s="6"/>
      <c r="C291" s="6"/>
      <c r="D291" s="6"/>
    </row>
    <row r="292" spans="1:4" ht="20.100000000000001" customHeight="1">
      <c r="A292" s="6"/>
      <c r="B292" s="6"/>
      <c r="C292" s="6"/>
      <c r="D292" s="6"/>
    </row>
    <row r="293" spans="1:4" ht="20.100000000000001" customHeight="1">
      <c r="A293" s="6"/>
      <c r="B293" s="6"/>
      <c r="C293" s="6"/>
      <c r="D293" s="6"/>
    </row>
    <row r="294" spans="1:4" ht="20.100000000000001" customHeight="1">
      <c r="A294" s="6"/>
      <c r="B294" s="6"/>
      <c r="C294" s="6"/>
      <c r="D294" s="6"/>
    </row>
    <row r="295" spans="1:4" ht="20.100000000000001" customHeight="1">
      <c r="A295" s="6"/>
      <c r="B295" s="6"/>
      <c r="C295" s="6"/>
      <c r="D295" s="6"/>
    </row>
    <row r="296" spans="1:4" ht="20.100000000000001" customHeight="1">
      <c r="A296" s="6"/>
      <c r="B296" s="6"/>
      <c r="C296" s="6"/>
      <c r="D296" s="6"/>
    </row>
    <row r="297" spans="1:4" ht="20.100000000000001" customHeight="1">
      <c r="A297" s="6"/>
      <c r="B297" s="6"/>
      <c r="C297" s="6"/>
      <c r="D297" s="6"/>
    </row>
    <row r="298" spans="1:4" ht="20.100000000000001" customHeight="1">
      <c r="A298" s="6"/>
      <c r="B298" s="6"/>
      <c r="C298" s="6"/>
      <c r="D298" s="6"/>
    </row>
    <row r="299" spans="1:4" ht="20.100000000000001" customHeight="1">
      <c r="A299" s="6"/>
      <c r="B299" s="6"/>
      <c r="C299" s="6"/>
      <c r="D299" s="6"/>
    </row>
    <row r="300" spans="1:4" ht="20.100000000000001" customHeight="1">
      <c r="A300" s="6"/>
      <c r="B300" s="6"/>
      <c r="C300" s="6"/>
      <c r="D300" s="6"/>
    </row>
    <row r="301" spans="1:4" ht="20.100000000000001" customHeight="1">
      <c r="A301" s="6"/>
      <c r="B301" s="6"/>
      <c r="C301" s="6"/>
      <c r="D301" s="6"/>
    </row>
    <row r="302" spans="1:4" ht="20.100000000000001" customHeight="1">
      <c r="A302" s="6"/>
      <c r="B302" s="6"/>
      <c r="C302" s="6"/>
      <c r="D302" s="6"/>
    </row>
    <row r="303" spans="1:4" ht="20.100000000000001" customHeight="1">
      <c r="A303" s="6"/>
      <c r="B303" s="6"/>
      <c r="C303" s="6"/>
      <c r="D303" s="6"/>
    </row>
    <row r="304" spans="1:4" ht="20.100000000000001" customHeight="1">
      <c r="A304" s="6"/>
      <c r="B304" s="6"/>
      <c r="C304" s="6"/>
      <c r="D304" s="6"/>
    </row>
    <row r="305" spans="1:4" ht="20.100000000000001" customHeight="1">
      <c r="A305" s="6"/>
      <c r="B305" s="6"/>
      <c r="C305" s="6"/>
      <c r="D305" s="6"/>
    </row>
    <row r="306" spans="1:4" ht="20.100000000000001" customHeight="1">
      <c r="A306" s="6"/>
      <c r="B306" s="6"/>
      <c r="C306" s="6"/>
      <c r="D306" s="6"/>
    </row>
    <row r="307" spans="1:4" ht="20.100000000000001" customHeight="1">
      <c r="A307" s="6"/>
      <c r="B307" s="6"/>
      <c r="C307" s="6"/>
      <c r="D307" s="6"/>
    </row>
    <row r="308" spans="1:4" ht="20.100000000000001" customHeight="1">
      <c r="A308" s="6"/>
      <c r="B308" s="6"/>
      <c r="C308" s="6"/>
      <c r="D308" s="6"/>
    </row>
    <row r="309" spans="1:4" ht="20.100000000000001" customHeight="1">
      <c r="A309" s="6"/>
      <c r="B309" s="6"/>
      <c r="C309" s="6"/>
      <c r="D309" s="6"/>
    </row>
    <row r="310" spans="1:4" ht="20.100000000000001" customHeight="1">
      <c r="A310" s="6"/>
      <c r="B310" s="6"/>
      <c r="C310" s="6"/>
      <c r="D310" s="6"/>
    </row>
    <row r="311" spans="1:4" ht="20.100000000000001" customHeight="1">
      <c r="A311" s="6"/>
      <c r="B311" s="6"/>
      <c r="C311" s="6"/>
      <c r="D311" s="6"/>
    </row>
    <row r="312" spans="1:4" ht="20.100000000000001" customHeight="1">
      <c r="A312" s="6"/>
      <c r="B312" s="6"/>
      <c r="C312" s="6"/>
      <c r="D312" s="6"/>
    </row>
    <row r="313" spans="1:4" ht="20.100000000000001" customHeight="1">
      <c r="A313" s="6"/>
      <c r="B313" s="6"/>
      <c r="C313" s="6"/>
      <c r="D313" s="6"/>
    </row>
    <row r="314" spans="1:4" ht="20.100000000000001" customHeight="1">
      <c r="A314" s="6"/>
      <c r="B314" s="6"/>
      <c r="C314" s="6"/>
      <c r="D314" s="6"/>
    </row>
    <row r="315" spans="1:4" ht="20.100000000000001" customHeight="1">
      <c r="A315" s="6"/>
      <c r="B315" s="6"/>
      <c r="C315" s="6"/>
      <c r="D315" s="6"/>
    </row>
    <row r="316" spans="1:4" ht="20.100000000000001" customHeight="1">
      <c r="A316" s="6"/>
      <c r="B316" s="6"/>
      <c r="C316" s="6"/>
      <c r="D316" s="6"/>
    </row>
    <row r="317" spans="1:4" ht="20.100000000000001" customHeight="1">
      <c r="A317" s="6"/>
      <c r="B317" s="6"/>
      <c r="C317" s="6"/>
      <c r="D317" s="6"/>
    </row>
    <row r="318" spans="1:4" ht="20.100000000000001" customHeight="1">
      <c r="A318" s="6"/>
      <c r="B318" s="6"/>
      <c r="C318" s="6"/>
      <c r="D318" s="6"/>
    </row>
    <row r="319" spans="1:4" ht="20.100000000000001" customHeight="1">
      <c r="A319" s="6"/>
      <c r="B319" s="6"/>
      <c r="C319" s="6"/>
      <c r="D319" s="6"/>
    </row>
    <row r="320" spans="1:4" ht="20.100000000000001" customHeight="1">
      <c r="A320" s="6"/>
      <c r="B320" s="6"/>
      <c r="C320" s="6"/>
      <c r="D320" s="6"/>
    </row>
    <row r="321" spans="1:4" ht="20.100000000000001" customHeight="1">
      <c r="A321" s="6"/>
      <c r="B321" s="6"/>
      <c r="C321" s="6"/>
      <c r="D321" s="6"/>
    </row>
    <row r="322" spans="1:4" ht="20.100000000000001" customHeight="1">
      <c r="A322" s="6"/>
      <c r="B322" s="6"/>
      <c r="C322" s="6"/>
      <c r="D322" s="6"/>
    </row>
    <row r="323" spans="1:4" ht="20.100000000000001" customHeight="1">
      <c r="A323" s="6"/>
      <c r="B323" s="6"/>
      <c r="C323" s="6"/>
      <c r="D323" s="6"/>
    </row>
    <row r="324" spans="1:4" ht="20.100000000000001" customHeight="1">
      <c r="A324" s="6"/>
      <c r="B324" s="6"/>
      <c r="C324" s="6"/>
      <c r="D324" s="6"/>
    </row>
    <row r="325" spans="1:4" ht="20.100000000000001" customHeight="1">
      <c r="A325" s="6"/>
      <c r="B325" s="6"/>
      <c r="C325" s="6"/>
      <c r="D325" s="6"/>
    </row>
    <row r="326" spans="1:4" ht="20.100000000000001" customHeight="1">
      <c r="A326" s="6"/>
      <c r="B326" s="6"/>
      <c r="C326" s="6"/>
      <c r="D326" s="6"/>
    </row>
    <row r="327" spans="1:4" ht="20.100000000000001" customHeight="1">
      <c r="A327" s="6"/>
      <c r="B327" s="6"/>
      <c r="C327" s="6"/>
      <c r="D327" s="6"/>
    </row>
    <row r="328" spans="1:4" ht="20.100000000000001" customHeight="1">
      <c r="A328" s="6"/>
      <c r="B328" s="6"/>
      <c r="C328" s="6"/>
      <c r="D328" s="6"/>
    </row>
    <row r="329" spans="1:4" ht="20.100000000000001" customHeight="1">
      <c r="A329" s="6"/>
      <c r="B329" s="6"/>
      <c r="C329" s="6"/>
      <c r="D329" s="6"/>
    </row>
    <row r="330" spans="1:4" ht="20.100000000000001" customHeight="1">
      <c r="A330" s="6"/>
      <c r="B330" s="6"/>
      <c r="C330" s="6"/>
      <c r="D330" s="6"/>
    </row>
    <row r="331" spans="1:4" ht="20.100000000000001" customHeight="1">
      <c r="A331" s="6"/>
      <c r="B331" s="6"/>
      <c r="C331" s="6"/>
      <c r="D331" s="6"/>
    </row>
    <row r="332" spans="1:4" ht="20.100000000000001" customHeight="1">
      <c r="A332" s="6"/>
      <c r="B332" s="6"/>
      <c r="C332" s="6"/>
      <c r="D332" s="6"/>
    </row>
    <row r="333" spans="1:4" ht="20.100000000000001" customHeight="1">
      <c r="A333" s="6"/>
      <c r="B333" s="6"/>
      <c r="C333" s="6"/>
      <c r="D333" s="6"/>
    </row>
    <row r="334" spans="1:4" ht="20.100000000000001" customHeight="1">
      <c r="A334" s="6"/>
      <c r="B334" s="6"/>
      <c r="C334" s="6"/>
      <c r="D334" s="6"/>
    </row>
    <row r="335" spans="1:4" ht="20.100000000000001" customHeight="1">
      <c r="A335" s="6"/>
      <c r="B335" s="6"/>
      <c r="C335" s="6"/>
      <c r="D335" s="6"/>
    </row>
    <row r="336" spans="1:4" ht="20.100000000000001" customHeight="1">
      <c r="A336" s="6"/>
      <c r="B336" s="6"/>
      <c r="C336" s="6"/>
      <c r="D336" s="6"/>
    </row>
    <row r="337" spans="1:4" ht="20.100000000000001" customHeight="1">
      <c r="A337" s="6"/>
      <c r="B337" s="6"/>
      <c r="C337" s="6"/>
      <c r="D337" s="6"/>
    </row>
    <row r="338" spans="1:4" ht="20.100000000000001" customHeight="1">
      <c r="A338" s="6"/>
      <c r="B338" s="6"/>
      <c r="C338" s="6"/>
      <c r="D338" s="6"/>
    </row>
    <row r="339" spans="1:4" ht="20.100000000000001" customHeight="1">
      <c r="A339" s="6"/>
      <c r="B339" s="6"/>
      <c r="C339" s="6"/>
      <c r="D339" s="6"/>
    </row>
    <row r="340" spans="1:4" ht="20.100000000000001" customHeight="1">
      <c r="A340" s="6"/>
      <c r="B340" s="6"/>
      <c r="C340" s="6"/>
      <c r="D340" s="6"/>
    </row>
    <row r="341" spans="1:4" ht="20.100000000000001" customHeight="1">
      <c r="A341" s="6"/>
      <c r="B341" s="6"/>
      <c r="C341" s="6"/>
      <c r="D341" s="6"/>
    </row>
    <row r="342" spans="1:4" ht="20.100000000000001" customHeight="1">
      <c r="A342" s="6"/>
      <c r="B342" s="6"/>
      <c r="C342" s="6"/>
      <c r="D342" s="6"/>
    </row>
    <row r="343" spans="1:4" ht="20.100000000000001" customHeight="1">
      <c r="A343" s="6"/>
      <c r="B343" s="6"/>
      <c r="C343" s="6"/>
      <c r="D343" s="6"/>
    </row>
    <row r="344" spans="1:4" ht="20.100000000000001" customHeight="1">
      <c r="A344" s="6"/>
      <c r="B344" s="6"/>
      <c r="C344" s="6"/>
      <c r="D344" s="6"/>
    </row>
    <row r="345" spans="1:4" ht="20.100000000000001" customHeight="1">
      <c r="A345" s="6"/>
      <c r="B345" s="6"/>
      <c r="C345" s="6"/>
      <c r="D345" s="6"/>
    </row>
    <row r="346" spans="1:4" ht="20.100000000000001" customHeight="1">
      <c r="A346" s="6"/>
      <c r="B346" s="6"/>
      <c r="C346" s="6"/>
      <c r="D346" s="6"/>
    </row>
    <row r="347" spans="1:4" ht="20.100000000000001" customHeight="1">
      <c r="A347" s="6"/>
      <c r="B347" s="6"/>
      <c r="C347" s="6"/>
      <c r="D347" s="6"/>
    </row>
    <row r="348" spans="1:4" ht="20.100000000000001" customHeight="1">
      <c r="A348" s="6"/>
      <c r="B348" s="6"/>
      <c r="C348" s="6"/>
      <c r="D348" s="6"/>
    </row>
    <row r="349" spans="1:4" ht="20.100000000000001" customHeight="1">
      <c r="A349" s="6"/>
      <c r="B349" s="6"/>
      <c r="C349" s="6"/>
      <c r="D349" s="6"/>
    </row>
    <row r="350" spans="1:4" ht="20.100000000000001" customHeight="1">
      <c r="A350" s="6"/>
      <c r="B350" s="6"/>
      <c r="C350" s="6"/>
      <c r="D350" s="6"/>
    </row>
    <row r="351" spans="1:4" ht="20.100000000000001" customHeight="1">
      <c r="A351" s="6"/>
      <c r="B351" s="6"/>
      <c r="C351" s="6"/>
      <c r="D351" s="6"/>
    </row>
    <row r="352" spans="1:4" ht="20.100000000000001" customHeight="1">
      <c r="A352" s="6"/>
      <c r="B352" s="6"/>
      <c r="C352" s="6"/>
      <c r="D352" s="6"/>
    </row>
    <row r="353" spans="1:4" ht="20.100000000000001" customHeight="1">
      <c r="A353" s="6"/>
      <c r="B353" s="6"/>
      <c r="C353" s="6"/>
      <c r="D353" s="6"/>
    </row>
    <row r="354" spans="1:4" ht="20.100000000000001" customHeight="1">
      <c r="A354" s="6"/>
      <c r="B354" s="6"/>
      <c r="C354" s="6"/>
      <c r="D354" s="6"/>
    </row>
    <row r="355" spans="1:4" ht="20.100000000000001" customHeight="1">
      <c r="A355" s="6"/>
      <c r="B355" s="6"/>
      <c r="C355" s="6"/>
      <c r="D355" s="6"/>
    </row>
    <row r="356" spans="1:4" ht="20.100000000000001" customHeight="1">
      <c r="A356" s="6"/>
      <c r="B356" s="6"/>
      <c r="C356" s="6"/>
      <c r="D356" s="6"/>
    </row>
    <row r="357" spans="1:4" ht="20.100000000000001" customHeight="1">
      <c r="A357" s="6"/>
      <c r="B357" s="6"/>
      <c r="C357" s="6"/>
      <c r="D357" s="6"/>
    </row>
    <row r="358" spans="1:4" ht="20.100000000000001" customHeight="1">
      <c r="A358" s="6"/>
      <c r="B358" s="6"/>
      <c r="C358" s="6"/>
      <c r="D358" s="6"/>
    </row>
    <row r="359" spans="1:4" ht="20.100000000000001" customHeight="1">
      <c r="A359" s="6"/>
      <c r="B359" s="6"/>
      <c r="C359" s="6"/>
      <c r="D359" s="6"/>
    </row>
    <row r="360" spans="1:4" ht="20.100000000000001" customHeight="1">
      <c r="A360" s="6"/>
      <c r="B360" s="6"/>
      <c r="C360" s="6"/>
      <c r="D360" s="6"/>
    </row>
    <row r="361" spans="1:4" ht="20.100000000000001" customHeight="1">
      <c r="A361" s="6"/>
      <c r="B361" s="6"/>
      <c r="C361" s="6"/>
      <c r="D361" s="6"/>
    </row>
    <row r="362" spans="1:4" ht="20.100000000000001" customHeight="1">
      <c r="A362" s="6"/>
      <c r="B362" s="6"/>
      <c r="C362" s="6"/>
      <c r="D362" s="6"/>
    </row>
    <row r="363" spans="1:4" ht="20.100000000000001" customHeight="1">
      <c r="A363" s="6"/>
      <c r="B363" s="6"/>
      <c r="C363" s="6"/>
      <c r="D363" s="6"/>
    </row>
    <row r="364" spans="1:4" ht="20.100000000000001" customHeight="1">
      <c r="A364" s="6"/>
      <c r="B364" s="6"/>
      <c r="C364" s="6"/>
      <c r="D364" s="6"/>
    </row>
    <row r="365" spans="1:4" ht="20.100000000000001" customHeight="1">
      <c r="A365" s="6"/>
      <c r="B365" s="6"/>
      <c r="C365" s="6"/>
      <c r="D365" s="6"/>
    </row>
    <row r="366" spans="1:4" ht="20.100000000000001" customHeight="1">
      <c r="A366" s="6"/>
      <c r="B366" s="6"/>
      <c r="C366" s="6"/>
      <c r="D366" s="6"/>
    </row>
    <row r="367" spans="1:4" ht="20.100000000000001" customHeight="1">
      <c r="A367" s="6"/>
      <c r="B367" s="6"/>
      <c r="C367" s="6"/>
      <c r="D367" s="6"/>
    </row>
    <row r="368" spans="1:4" ht="20.100000000000001" customHeight="1">
      <c r="A368" s="6"/>
      <c r="B368" s="6"/>
      <c r="C368" s="6"/>
      <c r="D368" s="6"/>
    </row>
    <row r="369" spans="1:4" ht="20.100000000000001" customHeight="1">
      <c r="A369" s="6"/>
      <c r="B369" s="6"/>
      <c r="C369" s="6"/>
      <c r="D369" s="6"/>
    </row>
    <row r="370" spans="1:4" ht="20.100000000000001" customHeight="1">
      <c r="A370" s="6"/>
      <c r="B370" s="6"/>
      <c r="C370" s="6"/>
      <c r="D370" s="6"/>
    </row>
    <row r="371" spans="1:4" ht="20.100000000000001" customHeight="1">
      <c r="A371" s="6"/>
      <c r="B371" s="6"/>
      <c r="C371" s="6"/>
      <c r="D371" s="6"/>
    </row>
    <row r="372" spans="1:4" ht="20.100000000000001" customHeight="1">
      <c r="A372" s="6"/>
      <c r="B372" s="6"/>
      <c r="C372" s="6"/>
      <c r="D372" s="6"/>
    </row>
    <row r="373" spans="1:4" ht="20.100000000000001" customHeight="1">
      <c r="A373" s="6"/>
      <c r="B373" s="6"/>
      <c r="C373" s="6"/>
      <c r="D373" s="6"/>
    </row>
    <row r="374" spans="1:4" ht="20.100000000000001" customHeight="1">
      <c r="A374" s="6"/>
      <c r="B374" s="6"/>
      <c r="C374" s="6"/>
      <c r="D374" s="6"/>
    </row>
    <row r="375" spans="1:4" ht="20.100000000000001" customHeight="1">
      <c r="A375" s="6"/>
      <c r="B375" s="6"/>
      <c r="C375" s="6"/>
      <c r="D375" s="6"/>
    </row>
    <row r="376" spans="1:4" ht="20.100000000000001" customHeight="1">
      <c r="A376" s="6"/>
      <c r="B376" s="6"/>
      <c r="C376" s="6"/>
      <c r="D376" s="6"/>
    </row>
    <row r="377" spans="1:4" ht="20.100000000000001" customHeight="1">
      <c r="A377" s="6"/>
      <c r="B377" s="6"/>
      <c r="C377" s="6"/>
      <c r="D377" s="6"/>
    </row>
    <row r="378" spans="1:4" ht="20.100000000000001" customHeight="1">
      <c r="A378" s="6"/>
      <c r="B378" s="6"/>
      <c r="C378" s="6"/>
      <c r="D378" s="6"/>
    </row>
    <row r="379" spans="1:4" ht="20.100000000000001" customHeight="1">
      <c r="A379" s="6"/>
      <c r="B379" s="6"/>
      <c r="C379" s="6"/>
      <c r="D379" s="6"/>
    </row>
    <row r="380" spans="1:4" ht="20.100000000000001" customHeight="1">
      <c r="A380" s="6"/>
      <c r="B380" s="6"/>
      <c r="C380" s="6"/>
      <c r="D380" s="6"/>
    </row>
    <row r="381" spans="1:4" ht="20.100000000000001" customHeight="1">
      <c r="A381" s="6"/>
      <c r="B381" s="6"/>
      <c r="C381" s="6"/>
      <c r="D381" s="6"/>
    </row>
    <row r="382" spans="1:4" ht="20.100000000000001" customHeight="1">
      <c r="A382" s="6"/>
      <c r="B382" s="6"/>
      <c r="C382" s="6"/>
      <c r="D382" s="6"/>
    </row>
    <row r="383" spans="1:4" ht="20.100000000000001" customHeight="1">
      <c r="A383" s="6"/>
      <c r="B383" s="6"/>
      <c r="C383" s="6"/>
      <c r="D383" s="6"/>
    </row>
    <row r="384" spans="1:4" ht="20.100000000000001" customHeight="1">
      <c r="A384" s="6"/>
      <c r="B384" s="6"/>
      <c r="C384" s="6"/>
      <c r="D384" s="6"/>
    </row>
    <row r="385" spans="1:4" ht="20.100000000000001" customHeight="1">
      <c r="A385" s="6"/>
      <c r="B385" s="6"/>
      <c r="C385" s="6"/>
      <c r="D385" s="6"/>
    </row>
    <row r="386" spans="1:4" ht="20.100000000000001" customHeight="1">
      <c r="A386" s="6"/>
      <c r="B386" s="6"/>
      <c r="C386" s="6"/>
      <c r="D386" s="6"/>
    </row>
    <row r="387" spans="1:4" ht="20.100000000000001" customHeight="1">
      <c r="A387" s="6"/>
      <c r="B387" s="6"/>
      <c r="C387" s="6"/>
      <c r="D387" s="6"/>
    </row>
    <row r="388" spans="1:4" ht="20.100000000000001" customHeight="1">
      <c r="A388" s="6"/>
      <c r="B388" s="6"/>
      <c r="C388" s="6"/>
      <c r="D388" s="6"/>
    </row>
    <row r="389" spans="1:4" ht="20.100000000000001" customHeight="1">
      <c r="A389" s="6"/>
      <c r="B389" s="6"/>
      <c r="C389" s="6"/>
      <c r="D389" s="6"/>
    </row>
    <row r="390" spans="1:4" ht="20.100000000000001" customHeight="1">
      <c r="A390" s="6"/>
      <c r="B390" s="6"/>
      <c r="C390" s="6"/>
      <c r="D390" s="6"/>
    </row>
    <row r="391" spans="1:4" ht="20.100000000000001" customHeight="1">
      <c r="A391" s="6"/>
      <c r="B391" s="6"/>
      <c r="C391" s="6"/>
      <c r="D391" s="6"/>
    </row>
    <row r="392" spans="1:4" ht="20.100000000000001" customHeight="1">
      <c r="A392" s="6"/>
      <c r="B392" s="6"/>
      <c r="C392" s="6"/>
      <c r="D392" s="6"/>
    </row>
    <row r="393" spans="1:4" ht="20.100000000000001" customHeight="1">
      <c r="A393" s="6"/>
      <c r="B393" s="6"/>
      <c r="C393" s="6"/>
      <c r="D393" s="6"/>
    </row>
    <row r="394" spans="1:4" ht="20.100000000000001" customHeight="1">
      <c r="A394" s="6"/>
      <c r="B394" s="6"/>
      <c r="C394" s="6"/>
      <c r="D394" s="6"/>
    </row>
    <row r="395" spans="1:4" ht="20.100000000000001" customHeight="1">
      <c r="A395" s="6"/>
      <c r="B395" s="6"/>
      <c r="C395" s="6"/>
      <c r="D395" s="6"/>
    </row>
    <row r="396" spans="1:4" ht="20.100000000000001" customHeight="1">
      <c r="A396" s="6"/>
      <c r="B396" s="6"/>
      <c r="C396" s="6"/>
      <c r="D396" s="6"/>
    </row>
    <row r="397" spans="1:4" ht="20.100000000000001" customHeight="1">
      <c r="A397" s="6"/>
      <c r="B397" s="6"/>
      <c r="C397" s="6"/>
      <c r="D397" s="6"/>
    </row>
    <row r="398" spans="1:4" ht="20.100000000000001" customHeight="1">
      <c r="A398" s="6"/>
      <c r="B398" s="6"/>
      <c r="C398" s="6"/>
      <c r="D398" s="6"/>
    </row>
    <row r="399" spans="1:4" ht="20.100000000000001" customHeight="1">
      <c r="A399" s="6"/>
      <c r="B399" s="6"/>
      <c r="C399" s="6"/>
      <c r="D399" s="6"/>
    </row>
    <row r="400" spans="1:4" ht="20.100000000000001" customHeight="1">
      <c r="A400" s="6"/>
      <c r="B400" s="6"/>
      <c r="C400" s="6"/>
      <c r="D400" s="6"/>
    </row>
    <row r="401" spans="1:4" ht="20.100000000000001" customHeight="1">
      <c r="A401" s="6"/>
      <c r="B401" s="6"/>
      <c r="C401" s="6"/>
      <c r="D401" s="6"/>
    </row>
    <row r="402" spans="1:4" ht="20.100000000000001" customHeight="1">
      <c r="A402" s="6"/>
      <c r="B402" s="6"/>
      <c r="C402" s="6"/>
      <c r="D402" s="6"/>
    </row>
    <row r="403" spans="1:4" ht="20.100000000000001" customHeight="1">
      <c r="A403" s="6"/>
      <c r="B403" s="6"/>
      <c r="C403" s="6"/>
      <c r="D403" s="6"/>
    </row>
    <row r="404" spans="1:4" ht="20.100000000000001" customHeight="1">
      <c r="A404" s="6"/>
      <c r="B404" s="6"/>
      <c r="C404" s="6"/>
      <c r="D404" s="6"/>
    </row>
    <row r="405" spans="1:4" ht="20.100000000000001" customHeight="1">
      <c r="A405" s="6"/>
      <c r="B405" s="6"/>
      <c r="C405" s="6"/>
      <c r="D405" s="6"/>
    </row>
    <row r="406" spans="1:4" ht="20.100000000000001" customHeight="1">
      <c r="A406" s="6"/>
      <c r="B406" s="6"/>
      <c r="C406" s="6"/>
      <c r="D406" s="6"/>
    </row>
    <row r="407" spans="1:4" ht="20.100000000000001" customHeight="1">
      <c r="A407" s="6"/>
      <c r="B407" s="6"/>
      <c r="C407" s="6"/>
      <c r="D407" s="6"/>
    </row>
    <row r="408" spans="1:4" ht="20.100000000000001" customHeight="1">
      <c r="A408" s="6"/>
      <c r="B408" s="6"/>
      <c r="C408" s="6"/>
      <c r="D408" s="6"/>
    </row>
    <row r="409" spans="1:4" ht="20.100000000000001" customHeight="1">
      <c r="A409" s="6"/>
      <c r="B409" s="6"/>
      <c r="C409" s="6"/>
      <c r="D409" s="6"/>
    </row>
    <row r="410" spans="1:4" ht="20.100000000000001" customHeight="1">
      <c r="A410" s="6"/>
      <c r="B410" s="6"/>
      <c r="C410" s="6"/>
      <c r="D410" s="6"/>
    </row>
    <row r="411" spans="1:4" ht="20.100000000000001" customHeight="1">
      <c r="A411" s="6"/>
      <c r="B411" s="6"/>
      <c r="C411" s="6"/>
      <c r="D411" s="6"/>
    </row>
    <row r="412" spans="1:4" ht="20.100000000000001" customHeight="1">
      <c r="A412" s="6"/>
      <c r="B412" s="6"/>
      <c r="C412" s="6"/>
      <c r="D412" s="6"/>
    </row>
    <row r="413" spans="1:4" ht="20.100000000000001" customHeight="1">
      <c r="A413" s="6"/>
      <c r="B413" s="6"/>
      <c r="C413" s="6"/>
      <c r="D413" s="6"/>
    </row>
    <row r="414" spans="1:4" ht="20.100000000000001" customHeight="1">
      <c r="A414" s="6"/>
      <c r="B414" s="6"/>
      <c r="C414" s="6"/>
      <c r="D414" s="6"/>
    </row>
    <row r="415" spans="1:4" ht="20.100000000000001" customHeight="1">
      <c r="A415" s="6"/>
      <c r="B415" s="6"/>
      <c r="C415" s="6"/>
      <c r="D415" s="6"/>
    </row>
    <row r="416" spans="1:4" ht="20.100000000000001" customHeight="1">
      <c r="A416" s="6"/>
      <c r="B416" s="6"/>
      <c r="C416" s="6"/>
      <c r="D416" s="6"/>
    </row>
    <row r="417" spans="1:4" ht="20.100000000000001" customHeight="1">
      <c r="A417" s="6"/>
      <c r="B417" s="6"/>
      <c r="C417" s="6"/>
      <c r="D417" s="6"/>
    </row>
    <row r="418" spans="1:4" ht="20.100000000000001" customHeight="1">
      <c r="A418" s="6"/>
      <c r="B418" s="6"/>
      <c r="C418" s="6"/>
      <c r="D418" s="6"/>
    </row>
    <row r="419" spans="1:4" ht="20.100000000000001" customHeight="1">
      <c r="A419" s="6"/>
      <c r="B419" s="6"/>
      <c r="C419" s="6"/>
      <c r="D419" s="6"/>
    </row>
    <row r="420" spans="1:4" ht="20.100000000000001" customHeight="1">
      <c r="A420" s="6"/>
      <c r="B420" s="6"/>
      <c r="C420" s="6"/>
      <c r="D420" s="6"/>
    </row>
    <row r="421" spans="1:4" ht="20.100000000000001" customHeight="1">
      <c r="A421" s="6"/>
      <c r="B421" s="6"/>
      <c r="C421" s="6"/>
      <c r="D421" s="6"/>
    </row>
    <row r="422" spans="1:4" ht="20.100000000000001" customHeight="1">
      <c r="A422" s="6"/>
      <c r="B422" s="6"/>
      <c r="C422" s="6"/>
      <c r="D422" s="6"/>
    </row>
    <row r="423" spans="1:4" ht="20.100000000000001" customHeight="1">
      <c r="A423" s="6"/>
      <c r="B423" s="6"/>
      <c r="C423" s="6"/>
      <c r="D423" s="6"/>
    </row>
    <row r="424" spans="1:4" ht="20.100000000000001" customHeight="1">
      <c r="A424" s="6"/>
      <c r="B424" s="6"/>
      <c r="C424" s="6"/>
      <c r="D424" s="6"/>
    </row>
    <row r="425" spans="1:4" ht="20.100000000000001" customHeight="1">
      <c r="A425" s="6"/>
      <c r="B425" s="6"/>
      <c r="C425" s="6"/>
      <c r="D425" s="6"/>
    </row>
    <row r="426" spans="1:4" ht="20.100000000000001" customHeight="1">
      <c r="A426" s="6"/>
      <c r="B426" s="6"/>
      <c r="C426" s="6"/>
      <c r="D426" s="6"/>
    </row>
    <row r="427" spans="1:4" ht="20.100000000000001" customHeight="1">
      <c r="A427" s="6"/>
      <c r="B427" s="6"/>
      <c r="C427" s="6"/>
      <c r="D427" s="6"/>
    </row>
    <row r="428" spans="1:4" ht="20.100000000000001" customHeight="1">
      <c r="A428" s="6"/>
      <c r="B428" s="6"/>
      <c r="C428" s="6"/>
      <c r="D428" s="6"/>
    </row>
    <row r="429" spans="1:4" ht="20.100000000000001" customHeight="1">
      <c r="A429" s="6"/>
      <c r="B429" s="6"/>
      <c r="C429" s="6"/>
      <c r="D429" s="6"/>
    </row>
    <row r="430" spans="1:4" ht="20.100000000000001" customHeight="1">
      <c r="A430" s="6"/>
      <c r="B430" s="6"/>
      <c r="C430" s="6"/>
      <c r="D430" s="6"/>
    </row>
    <row r="431" spans="1:4" ht="20.100000000000001" customHeight="1">
      <c r="A431" s="6"/>
      <c r="B431" s="6"/>
      <c r="C431" s="6"/>
      <c r="D431" s="6"/>
    </row>
    <row r="432" spans="1:4" ht="20.100000000000001" customHeight="1">
      <c r="A432" s="6"/>
      <c r="B432" s="6"/>
      <c r="C432" s="6"/>
      <c r="D432" s="6"/>
    </row>
    <row r="433" spans="1:4" ht="20.100000000000001" customHeight="1">
      <c r="A433" s="6"/>
      <c r="B433" s="6"/>
      <c r="C433" s="6"/>
      <c r="D433" s="6"/>
    </row>
    <row r="434" spans="1:4" ht="20.100000000000001" customHeight="1">
      <c r="A434" s="6"/>
      <c r="B434" s="6"/>
      <c r="C434" s="6"/>
      <c r="D434" s="6"/>
    </row>
    <row r="435" spans="1:4" ht="20.100000000000001" customHeight="1">
      <c r="A435" s="6"/>
      <c r="B435" s="6"/>
      <c r="C435" s="6"/>
      <c r="D435" s="6"/>
    </row>
    <row r="436" spans="1:4" ht="20.100000000000001" customHeight="1">
      <c r="A436" s="6"/>
      <c r="B436" s="6"/>
      <c r="C436" s="6"/>
      <c r="D436" s="6"/>
    </row>
    <row r="437" spans="1:4" ht="20.100000000000001" customHeight="1">
      <c r="A437" s="6"/>
      <c r="B437" s="6"/>
      <c r="C437" s="6"/>
      <c r="D437" s="6"/>
    </row>
    <row r="438" spans="1:4" ht="20.100000000000001" customHeight="1">
      <c r="A438" s="6"/>
      <c r="B438" s="6"/>
      <c r="C438" s="6"/>
      <c r="D438" s="6"/>
    </row>
    <row r="439" spans="1:4" ht="20.100000000000001" customHeight="1">
      <c r="A439" s="6"/>
      <c r="B439" s="6"/>
      <c r="C439" s="6"/>
      <c r="D439" s="6"/>
    </row>
    <row r="440" spans="1:4" ht="20.100000000000001" customHeight="1">
      <c r="A440" s="6"/>
      <c r="B440" s="6"/>
      <c r="C440" s="6"/>
      <c r="D440" s="6"/>
    </row>
    <row r="441" spans="1:4" ht="20.100000000000001" customHeight="1">
      <c r="A441" s="6"/>
      <c r="B441" s="6"/>
      <c r="C441" s="6"/>
      <c r="D441" s="6"/>
    </row>
    <row r="442" spans="1:4" ht="20.100000000000001" customHeight="1">
      <c r="A442" s="6"/>
      <c r="B442" s="6"/>
      <c r="C442" s="6"/>
      <c r="D442" s="6"/>
    </row>
    <row r="443" spans="1:4" ht="20.100000000000001" customHeight="1">
      <c r="A443" s="6"/>
      <c r="B443" s="6"/>
      <c r="C443" s="6"/>
      <c r="D443" s="6"/>
    </row>
    <row r="444" spans="1:4" ht="20.100000000000001" customHeight="1">
      <c r="A444" s="6"/>
      <c r="B444" s="6"/>
      <c r="C444" s="6"/>
      <c r="D444" s="6"/>
    </row>
    <row r="445" spans="1:4" ht="20.100000000000001" customHeight="1">
      <c r="A445" s="6"/>
      <c r="B445" s="6"/>
      <c r="C445" s="6"/>
      <c r="D445" s="6"/>
    </row>
    <row r="446" spans="1:4" ht="20.100000000000001" customHeight="1">
      <c r="A446" s="6"/>
      <c r="B446" s="6"/>
      <c r="C446" s="6"/>
      <c r="D446" s="6"/>
    </row>
    <row r="447" spans="1:4" ht="20.100000000000001" customHeight="1">
      <c r="A447" s="6"/>
      <c r="B447" s="6"/>
      <c r="C447" s="6"/>
      <c r="D447" s="6"/>
    </row>
    <row r="448" spans="1:4" ht="20.100000000000001" customHeight="1">
      <c r="A448" s="6"/>
      <c r="B448" s="6"/>
      <c r="C448" s="6"/>
      <c r="D448" s="6"/>
    </row>
    <row r="449" spans="1:4" ht="20.100000000000001" customHeight="1">
      <c r="A449" s="6"/>
      <c r="B449" s="6"/>
      <c r="C449" s="6"/>
      <c r="D449" s="6"/>
    </row>
    <row r="450" spans="1:4" ht="20.100000000000001" customHeight="1">
      <c r="A450" s="6"/>
      <c r="B450" s="6"/>
      <c r="C450" s="6"/>
      <c r="D450" s="6"/>
    </row>
    <row r="451" spans="1:4" ht="20.100000000000001" customHeight="1">
      <c r="A451" s="6"/>
      <c r="B451" s="6"/>
      <c r="C451" s="6"/>
      <c r="D451" s="6"/>
    </row>
    <row r="452" spans="1:4" ht="20.100000000000001" customHeight="1">
      <c r="A452" s="6"/>
      <c r="B452" s="6"/>
      <c r="C452" s="6"/>
      <c r="D452" s="6"/>
    </row>
    <row r="453" spans="1:4" ht="20.100000000000001" customHeight="1">
      <c r="A453" s="6"/>
      <c r="B453" s="6"/>
      <c r="C453" s="6"/>
      <c r="D453" s="6"/>
    </row>
    <row r="454" spans="1:4" ht="20.100000000000001" customHeight="1">
      <c r="A454" s="6"/>
      <c r="B454" s="6"/>
      <c r="C454" s="6"/>
      <c r="D454" s="6"/>
    </row>
    <row r="455" spans="1:4" ht="20.100000000000001" customHeight="1">
      <c r="A455" s="6"/>
      <c r="B455" s="6"/>
      <c r="C455" s="6"/>
      <c r="D455" s="6"/>
    </row>
    <row r="456" spans="1:4" ht="20.100000000000001" customHeight="1">
      <c r="A456" s="6"/>
      <c r="B456" s="6"/>
      <c r="C456" s="6"/>
      <c r="D456" s="6"/>
    </row>
    <row r="457" spans="1:4" ht="20.100000000000001" customHeight="1">
      <c r="A457" s="6"/>
      <c r="B457" s="6"/>
      <c r="C457" s="6"/>
      <c r="D457" s="6"/>
    </row>
    <row r="458" spans="1:4" ht="20.100000000000001" customHeight="1">
      <c r="A458" s="6"/>
      <c r="B458" s="6"/>
      <c r="C458" s="6"/>
      <c r="D458" s="6"/>
    </row>
    <row r="459" spans="1:4" ht="20.100000000000001" customHeight="1">
      <c r="A459" s="6"/>
      <c r="B459" s="6"/>
      <c r="C459" s="6"/>
      <c r="D459" s="6"/>
    </row>
    <row r="460" spans="1:4" ht="20.100000000000001" customHeight="1">
      <c r="A460" s="6"/>
      <c r="B460" s="6"/>
      <c r="C460" s="6"/>
      <c r="D460" s="6"/>
    </row>
    <row r="461" spans="1:4" ht="20.100000000000001" customHeight="1">
      <c r="A461" s="6"/>
      <c r="B461" s="6"/>
      <c r="C461" s="6"/>
      <c r="D461" s="6"/>
    </row>
    <row r="462" spans="1:4" ht="20.100000000000001" customHeight="1">
      <c r="A462" s="6"/>
      <c r="B462" s="6"/>
      <c r="C462" s="6"/>
      <c r="D462" s="6"/>
    </row>
    <row r="463" spans="1:4" ht="20.100000000000001" customHeight="1">
      <c r="A463" s="6"/>
      <c r="B463" s="6"/>
      <c r="C463" s="6"/>
      <c r="D463" s="6"/>
    </row>
    <row r="464" spans="1:4" ht="20.100000000000001" customHeight="1">
      <c r="A464" s="6"/>
      <c r="B464" s="6"/>
      <c r="C464" s="6"/>
      <c r="D464" s="6"/>
    </row>
  </sheetData>
  <mergeCells count="23">
    <mergeCell ref="Q7:R7"/>
    <mergeCell ref="B8:K8"/>
    <mergeCell ref="L8:P8"/>
    <mergeCell ref="Q8:R8"/>
    <mergeCell ref="S8:X8"/>
    <mergeCell ref="AC8:AH8"/>
    <mergeCell ref="A9:A10"/>
    <mergeCell ref="B9:I9"/>
    <mergeCell ref="J9:K9"/>
    <mergeCell ref="Q9:R10"/>
    <mergeCell ref="S9:T9"/>
    <mergeCell ref="U9:V9"/>
    <mergeCell ref="W9:X9"/>
    <mergeCell ref="Y9:Z9"/>
    <mergeCell ref="AA9:AB9"/>
    <mergeCell ref="Y8:AB8"/>
    <mergeCell ref="AK9:AL9"/>
    <mergeCell ref="AC9:AC10"/>
    <mergeCell ref="AD9:AD10"/>
    <mergeCell ref="AE9:AE10"/>
    <mergeCell ref="AF9:AF10"/>
    <mergeCell ref="AG9:AG10"/>
    <mergeCell ref="AH9:AH10"/>
  </mergeCells>
  <pageMargins left="0.81" right="0.77" top="0.5" bottom="0.4" header="0.3" footer="0.3"/>
  <pageSetup paperSize="5" scale="60" fitToWidth="2" orientation="landscape" horizontalDpi="1200" verticalDpi="1200" r:id="rId1"/>
  <headerFooter alignWithMargins="0">
    <oddHeader>&amp;C&amp;"Calibri,Regular"Public Right of Way (PROW) MEP Assesment Worksheet &amp;R&amp;"Calibri,Regular"&amp;A  Page &amp;P of &amp;N</oddHeader>
  </headerFooter>
  <colBreaks count="1" manualBreakCount="1">
    <brk id="18" max="44" man="1"/>
  </colBreaks>
  <drawing r:id="rId2"/>
</worksheet>
</file>

<file path=xl/worksheets/sheet4.xml><?xml version="1.0" encoding="utf-8"?>
<worksheet xmlns="http://schemas.openxmlformats.org/spreadsheetml/2006/main" xmlns:r="http://schemas.openxmlformats.org/officeDocument/2006/relationships">
  <dimension ref="A1:W464"/>
  <sheetViews>
    <sheetView zoomScale="80" zoomScaleNormal="80" zoomScaleSheetLayoutView="100" workbookViewId="0">
      <pane xSplit="1" topLeftCell="B1" activePane="topRight" state="frozen"/>
      <selection activeCell="K45" sqref="K45"/>
      <selection pane="topRight" activeCell="G6" sqref="G6"/>
    </sheetView>
  </sheetViews>
  <sheetFormatPr defaultColWidth="9.140625" defaultRowHeight="20.100000000000001" customHeight="1"/>
  <cols>
    <col min="1" max="1" width="9.85546875" style="2" customWidth="1"/>
    <col min="2" max="2" width="10.42578125" style="2" customWidth="1"/>
    <col min="3" max="3" width="12" style="2" customWidth="1"/>
    <col min="4" max="4" width="8.85546875" style="2" customWidth="1"/>
    <col min="5" max="5" width="10.85546875" style="2" customWidth="1"/>
    <col min="6" max="6" width="10.5703125" style="2" customWidth="1"/>
    <col min="7" max="7" width="11.85546875" style="2" customWidth="1"/>
    <col min="8" max="8" width="11" style="2" customWidth="1"/>
    <col min="9" max="9" width="11.42578125" style="2" customWidth="1"/>
    <col min="10" max="10" width="10.7109375" style="2" customWidth="1"/>
    <col min="11" max="11" width="10.42578125" style="2" customWidth="1"/>
    <col min="12" max="12" width="16.42578125" style="2" customWidth="1"/>
    <col min="13" max="13" width="17" style="2" customWidth="1"/>
    <col min="14" max="14" width="19.42578125" style="2" customWidth="1"/>
    <col min="15" max="15" width="23.7109375" style="2" customWidth="1"/>
    <col min="16" max="16" width="23.42578125" style="2" customWidth="1"/>
    <col min="17" max="17" width="43.140625" style="2" customWidth="1"/>
    <col min="18" max="18" width="5" style="2" customWidth="1"/>
    <col min="19" max="19" width="12.85546875" style="2" customWidth="1"/>
    <col min="20" max="16384" width="9.140625" style="2"/>
  </cols>
  <sheetData>
    <row r="1" spans="1:22" ht="23.25" customHeight="1">
      <c r="B1" s="149" t="s">
        <v>77</v>
      </c>
      <c r="D1" s="169" t="s">
        <v>102</v>
      </c>
      <c r="E1" s="151"/>
      <c r="F1" s="151"/>
      <c r="G1" s="151"/>
      <c r="H1" s="122"/>
      <c r="I1" s="152" t="s">
        <v>78</v>
      </c>
      <c r="J1" s="169" t="s">
        <v>97</v>
      </c>
      <c r="K1" s="151"/>
      <c r="L1" s="122"/>
      <c r="M1" s="153" t="s">
        <v>80</v>
      </c>
      <c r="N1" s="154"/>
      <c r="O1" s="157" t="s">
        <v>89</v>
      </c>
      <c r="P1" s="152" t="s">
        <v>79</v>
      </c>
      <c r="Q1" s="151"/>
      <c r="R1" s="7"/>
      <c r="T1" s="7"/>
    </row>
    <row r="2" spans="1:22" s="1" customFormat="1" ht="22.5" customHeight="1">
      <c r="A2" s="53"/>
      <c r="B2" s="117" t="s">
        <v>95</v>
      </c>
      <c r="C2" s="53"/>
      <c r="D2" s="53"/>
      <c r="E2" s="54"/>
      <c r="F2" s="54"/>
      <c r="G2" s="54"/>
      <c r="H2" s="54"/>
      <c r="I2" s="54"/>
      <c r="J2" s="54"/>
      <c r="K2" s="54"/>
      <c r="L2" s="54"/>
      <c r="O2" s="78"/>
      <c r="S2" s="81"/>
    </row>
    <row r="3" spans="1:22" ht="17.45" customHeight="1">
      <c r="A3" s="25"/>
      <c r="B3" s="51"/>
      <c r="C3" s="51"/>
      <c r="D3" s="51"/>
      <c r="E3" s="52"/>
      <c r="F3" s="52"/>
      <c r="G3" s="52"/>
      <c r="H3" s="52"/>
      <c r="I3" s="64" t="s">
        <v>51</v>
      </c>
      <c r="J3" s="141">
        <f>J45</f>
        <v>19812.11477172</v>
      </c>
      <c r="K3" s="86" t="s">
        <v>5</v>
      </c>
      <c r="M3" s="117" t="s">
        <v>68</v>
      </c>
      <c r="O3" s="78"/>
      <c r="S3" s="7"/>
    </row>
    <row r="4" spans="1:22" ht="19.149999999999999" customHeight="1">
      <c r="B4" s="125" t="s">
        <v>44</v>
      </c>
      <c r="C4" s="121"/>
      <c r="D4" s="120"/>
      <c r="E4" s="140">
        <f>E45/43560</f>
        <v>5.1043643468319555</v>
      </c>
      <c r="F4" s="56"/>
      <c r="I4" s="63" t="s">
        <v>63</v>
      </c>
      <c r="J4" s="118" t="s">
        <v>58</v>
      </c>
      <c r="K4" s="86"/>
      <c r="M4" s="116" t="s">
        <v>69</v>
      </c>
      <c r="O4" s="78"/>
      <c r="S4" s="7"/>
    </row>
    <row r="5" spans="1:22" ht="19.149999999999999" customHeight="1">
      <c r="B5" s="125" t="s">
        <v>50</v>
      </c>
      <c r="C5" s="122"/>
      <c r="D5" s="123"/>
      <c r="E5" s="124">
        <v>33</v>
      </c>
      <c r="F5" s="61"/>
      <c r="G5" s="58"/>
      <c r="H5" s="60"/>
      <c r="I5" s="63" t="s">
        <v>52</v>
      </c>
      <c r="J5" s="119" t="s">
        <v>58</v>
      </c>
      <c r="K5" s="86"/>
      <c r="M5" s="116" t="s">
        <v>81</v>
      </c>
    </row>
    <row r="6" spans="1:22" ht="10.5" customHeight="1">
      <c r="B6" s="62"/>
      <c r="C6" s="62"/>
      <c r="D6" s="62"/>
      <c r="E6" s="62"/>
      <c r="F6" s="62"/>
      <c r="G6" s="62"/>
      <c r="H6" s="62"/>
      <c r="I6" s="62"/>
      <c r="J6" s="56"/>
    </row>
    <row r="7" spans="1:22" s="67" customFormat="1" ht="34.9" customHeight="1">
      <c r="B7" s="130" t="s">
        <v>24</v>
      </c>
      <c r="C7" s="69"/>
      <c r="D7" s="69"/>
      <c r="E7" s="70"/>
      <c r="F7" s="70"/>
      <c r="G7" s="70"/>
      <c r="H7" s="70"/>
      <c r="I7" s="70"/>
      <c r="J7" s="70"/>
      <c r="K7" s="70"/>
      <c r="L7" s="201" t="s">
        <v>25</v>
      </c>
      <c r="M7" s="202"/>
      <c r="N7" s="203" t="s">
        <v>26</v>
      </c>
      <c r="O7" s="206"/>
      <c r="P7" s="203" t="s">
        <v>27</v>
      </c>
      <c r="Q7" s="204"/>
      <c r="R7" s="2"/>
      <c r="S7" s="2"/>
      <c r="T7" s="2"/>
      <c r="U7" s="2"/>
    </row>
    <row r="8" spans="1:22" s="21" customFormat="1" ht="114.75" customHeight="1">
      <c r="B8" s="223" t="s">
        <v>98</v>
      </c>
      <c r="C8" s="224"/>
      <c r="D8" s="224"/>
      <c r="E8" s="224"/>
      <c r="F8" s="224"/>
      <c r="G8" s="224"/>
      <c r="H8" s="224"/>
      <c r="I8" s="224"/>
      <c r="J8" s="224"/>
      <c r="K8" s="225"/>
      <c r="L8" s="209" t="s">
        <v>56</v>
      </c>
      <c r="M8" s="209"/>
      <c r="N8" s="210" t="s">
        <v>83</v>
      </c>
      <c r="O8" s="211"/>
      <c r="P8" s="207" t="s">
        <v>82</v>
      </c>
      <c r="Q8" s="208"/>
      <c r="R8" s="67"/>
      <c r="S8" s="67"/>
      <c r="T8" s="67"/>
      <c r="U8" s="67"/>
      <c r="V8" s="20"/>
    </row>
    <row r="9" spans="1:22" s="10" customFormat="1" ht="45.6" customHeight="1">
      <c r="A9" s="212" t="s">
        <v>53</v>
      </c>
      <c r="B9" s="214" t="s">
        <v>0</v>
      </c>
      <c r="C9" s="215"/>
      <c r="D9" s="215"/>
      <c r="E9" s="215"/>
      <c r="F9" s="215"/>
      <c r="G9" s="215"/>
      <c r="H9" s="215"/>
      <c r="I9" s="216"/>
      <c r="J9" s="217" t="s">
        <v>1</v>
      </c>
      <c r="K9" s="218"/>
      <c r="L9" s="96" t="s">
        <v>10</v>
      </c>
      <c r="M9" s="96" t="s">
        <v>15</v>
      </c>
      <c r="N9" s="219" t="s">
        <v>30</v>
      </c>
      <c r="O9" s="220"/>
      <c r="P9" s="205" t="s">
        <v>59</v>
      </c>
      <c r="Q9" s="205" t="s">
        <v>57</v>
      </c>
      <c r="R9" s="20"/>
      <c r="S9" s="21"/>
      <c r="T9" s="21"/>
      <c r="U9" s="21"/>
      <c r="V9" s="19"/>
    </row>
    <row r="10" spans="1:22" s="10" customFormat="1" ht="46.9" customHeight="1" thickBot="1">
      <c r="A10" s="213"/>
      <c r="B10" s="127" t="s">
        <v>42</v>
      </c>
      <c r="C10" s="127" t="s">
        <v>35</v>
      </c>
      <c r="D10" s="127" t="s">
        <v>41</v>
      </c>
      <c r="E10" s="128" t="s">
        <v>39</v>
      </c>
      <c r="F10" s="127" t="s">
        <v>36</v>
      </c>
      <c r="G10" s="127" t="s">
        <v>37</v>
      </c>
      <c r="H10" s="127" t="s">
        <v>38</v>
      </c>
      <c r="I10" s="127" t="s">
        <v>40</v>
      </c>
      <c r="J10" s="23" t="s">
        <v>20</v>
      </c>
      <c r="K10" s="91" t="s">
        <v>2</v>
      </c>
      <c r="L10" s="99" t="s">
        <v>7</v>
      </c>
      <c r="M10" s="126" t="s">
        <v>74</v>
      </c>
      <c r="N10" s="221"/>
      <c r="O10" s="222"/>
      <c r="P10" s="205"/>
      <c r="Q10" s="205"/>
      <c r="R10" s="19"/>
      <c r="U10" s="226" t="s">
        <v>67</v>
      </c>
      <c r="V10" s="227"/>
    </row>
    <row r="11" spans="1:22" s="11" customFormat="1" ht="34.15" customHeight="1" thickTop="1" thickBot="1">
      <c r="A11" s="18"/>
      <c r="B11" s="90" t="s">
        <v>33</v>
      </c>
      <c r="C11" s="90" t="s">
        <v>33</v>
      </c>
      <c r="D11" s="90" t="s">
        <v>33</v>
      </c>
      <c r="E11" s="24" t="s">
        <v>33</v>
      </c>
      <c r="F11" s="90" t="s">
        <v>33</v>
      </c>
      <c r="G11" s="90" t="s">
        <v>33</v>
      </c>
      <c r="H11" s="90" t="s">
        <v>33</v>
      </c>
      <c r="I11" s="90" t="s">
        <v>33</v>
      </c>
      <c r="J11" s="24" t="s">
        <v>5</v>
      </c>
      <c r="K11" s="90" t="s">
        <v>5</v>
      </c>
      <c r="L11" s="100" t="s">
        <v>66</v>
      </c>
      <c r="M11" s="101" t="s">
        <v>8</v>
      </c>
      <c r="N11" s="103" t="s">
        <v>23</v>
      </c>
      <c r="O11" s="104" t="s">
        <v>29</v>
      </c>
      <c r="P11" s="22" t="s">
        <v>8</v>
      </c>
      <c r="Q11" s="22"/>
      <c r="R11" s="10"/>
      <c r="S11" s="10"/>
      <c r="T11" s="10"/>
      <c r="U11" s="135" t="s">
        <v>20</v>
      </c>
      <c r="V11" s="136" t="s">
        <v>43</v>
      </c>
    </row>
    <row r="12" spans="1:22" s="11" customFormat="1" ht="16.149999999999999" customHeight="1" thickTop="1">
      <c r="A12" s="8">
        <v>57</v>
      </c>
      <c r="B12" s="47">
        <v>6909.8804000000018</v>
      </c>
      <c r="C12" s="47">
        <v>170.31960000000046</v>
      </c>
      <c r="D12" s="27"/>
      <c r="E12" s="82">
        <f>SUM(B12:D12)</f>
        <v>7080.2000000000025</v>
      </c>
      <c r="F12" s="27">
        <v>1097</v>
      </c>
      <c r="G12" s="27"/>
      <c r="H12" s="27"/>
      <c r="I12" s="82">
        <f>SUM(F12:H12)</f>
        <v>1097</v>
      </c>
      <c r="J12" s="84">
        <f t="shared" ref="J12:J44" si="0">U13*1.2/12*E12</f>
        <v>660.69662800000015</v>
      </c>
      <c r="K12" s="82">
        <f t="shared" ref="K12:K44" si="1">V13*1.2/12*I12</f>
        <v>104.21499999999997</v>
      </c>
      <c r="L12" s="9" t="s">
        <v>47</v>
      </c>
      <c r="M12" s="26"/>
      <c r="N12" s="32"/>
      <c r="O12" s="111">
        <f t="shared" ref="O12:O15" si="2">N12*20</f>
        <v>0</v>
      </c>
      <c r="P12" s="38"/>
      <c r="Q12" s="38"/>
      <c r="U12" s="137" t="s">
        <v>34</v>
      </c>
      <c r="V12" s="137" t="s">
        <v>34</v>
      </c>
    </row>
    <row r="13" spans="1:22" s="11" customFormat="1" ht="16.149999999999999" customHeight="1">
      <c r="A13" s="31">
        <v>58</v>
      </c>
      <c r="B13" s="47">
        <v>6688.8111000000008</v>
      </c>
      <c r="C13" s="47">
        <v>348.58890000000019</v>
      </c>
      <c r="D13" s="48"/>
      <c r="E13" s="82">
        <f t="shared" ref="E13:E44" si="3">SUM(B13:D13)</f>
        <v>7037.4000000000015</v>
      </c>
      <c r="F13" s="27">
        <v>745</v>
      </c>
      <c r="G13" s="47"/>
      <c r="H13" s="47"/>
      <c r="I13" s="82">
        <f t="shared" ref="I13:I43" si="4">SUM(F13:H13)</f>
        <v>745</v>
      </c>
      <c r="J13" s="84">
        <f t="shared" si="0"/>
        <v>644.15177700000004</v>
      </c>
      <c r="K13" s="82">
        <f t="shared" si="1"/>
        <v>70.774999999999991</v>
      </c>
      <c r="L13" s="92" t="s">
        <v>64</v>
      </c>
      <c r="M13" s="26" t="s">
        <v>4</v>
      </c>
      <c r="N13" s="32"/>
      <c r="O13" s="111">
        <f t="shared" si="2"/>
        <v>0</v>
      </c>
      <c r="P13" s="40" t="s">
        <v>4</v>
      </c>
      <c r="Q13" s="88" t="s">
        <v>71</v>
      </c>
      <c r="U13" s="138">
        <f t="shared" ref="U13:U45" si="5">(C12*0.25+B12*0.95+0*D12)/E12</f>
        <v>0.93316096720431618</v>
      </c>
      <c r="V13" s="138">
        <f>(G12*0.25+F12*0.95+0*H12)/I12</f>
        <v>0.94999999999999984</v>
      </c>
    </row>
    <row r="14" spans="1:22" s="11" customFormat="1" ht="16.149999999999999" customHeight="1">
      <c r="A14" s="31">
        <v>61</v>
      </c>
      <c r="B14" s="47">
        <v>6860</v>
      </c>
      <c r="C14" s="47">
        <v>100</v>
      </c>
      <c r="D14" s="48"/>
      <c r="E14" s="82">
        <f t="shared" si="3"/>
        <v>6960</v>
      </c>
      <c r="F14" s="47">
        <v>120</v>
      </c>
      <c r="G14" s="47">
        <v>2083</v>
      </c>
      <c r="H14" s="47"/>
      <c r="I14" s="82">
        <f t="shared" si="4"/>
        <v>2203</v>
      </c>
      <c r="J14" s="84">
        <f t="shared" si="0"/>
        <v>654.20000000000005</v>
      </c>
      <c r="K14" s="82">
        <f t="shared" si="1"/>
        <v>63.474999999999994</v>
      </c>
      <c r="L14" s="92" t="s">
        <v>64</v>
      </c>
      <c r="M14" s="26" t="s">
        <v>4</v>
      </c>
      <c r="N14" s="32"/>
      <c r="O14" s="111">
        <f t="shared" si="2"/>
        <v>0</v>
      </c>
      <c r="P14" s="45" t="s">
        <v>3</v>
      </c>
      <c r="Q14" s="43"/>
      <c r="U14" s="138">
        <f t="shared" si="5"/>
        <v>0.91532636627163433</v>
      </c>
      <c r="V14" s="138">
        <f>(G13*0.25+F13*0.95+0*H13)/I13</f>
        <v>0.95</v>
      </c>
    </row>
    <row r="15" spans="1:22" s="11" customFormat="1" ht="16.149999999999999" customHeight="1">
      <c r="A15" s="31">
        <v>68</v>
      </c>
      <c r="B15" s="47">
        <v>5720</v>
      </c>
      <c r="C15" s="47">
        <v>650</v>
      </c>
      <c r="D15" s="48"/>
      <c r="E15" s="82">
        <f t="shared" si="3"/>
        <v>6370</v>
      </c>
      <c r="F15" s="47">
        <f>60*50</f>
        <v>3000</v>
      </c>
      <c r="G15" s="47"/>
      <c r="H15" s="47"/>
      <c r="I15" s="82">
        <f t="shared" si="4"/>
        <v>3000</v>
      </c>
      <c r="J15" s="84">
        <f t="shared" si="0"/>
        <v>559.65</v>
      </c>
      <c r="K15" s="82">
        <f t="shared" si="1"/>
        <v>284.99999999999994</v>
      </c>
      <c r="L15" s="15" t="s">
        <v>47</v>
      </c>
      <c r="M15" s="26" t="s">
        <v>4</v>
      </c>
      <c r="N15" s="32"/>
      <c r="O15" s="111">
        <f t="shared" si="2"/>
        <v>0</v>
      </c>
      <c r="P15" s="43" t="s">
        <v>3</v>
      </c>
      <c r="Q15" s="43"/>
      <c r="U15" s="138">
        <f t="shared" si="5"/>
        <v>0.93994252873563222</v>
      </c>
      <c r="V15" s="138">
        <f>(G14*0.25+F14*0.95+0*H14)/I14</f>
        <v>0.28812982296867906</v>
      </c>
    </row>
    <row r="16" spans="1:22" s="11" customFormat="1" ht="16.149999999999999" customHeight="1">
      <c r="A16" s="31">
        <v>82</v>
      </c>
      <c r="B16" s="47">
        <f>225*22+170*11</f>
        <v>6820</v>
      </c>
      <c r="C16" s="47">
        <f>180*8</f>
        <v>1440</v>
      </c>
      <c r="D16" s="48"/>
      <c r="E16" s="82">
        <f t="shared" si="3"/>
        <v>8260</v>
      </c>
      <c r="F16" s="47"/>
      <c r="G16" s="47">
        <v>342</v>
      </c>
      <c r="H16" s="47"/>
      <c r="I16" s="82">
        <f t="shared" si="4"/>
        <v>342</v>
      </c>
      <c r="J16" s="84">
        <f t="shared" si="0"/>
        <v>683.9</v>
      </c>
      <c r="K16" s="82">
        <f t="shared" si="1"/>
        <v>8.5499999999999989</v>
      </c>
      <c r="L16" s="15" t="s">
        <v>46</v>
      </c>
      <c r="M16" s="26" t="s">
        <v>4</v>
      </c>
      <c r="N16" s="32">
        <v>2</v>
      </c>
      <c r="O16" s="111">
        <f>N16*20</f>
        <v>40</v>
      </c>
      <c r="P16" s="43" t="s">
        <v>3</v>
      </c>
      <c r="Q16" s="43"/>
      <c r="U16" s="138">
        <f t="shared" si="5"/>
        <v>0.87857142857142856</v>
      </c>
      <c r="V16" s="138">
        <f>(G15*0.25+F15*0.95+0*H15)/I15</f>
        <v>0.95</v>
      </c>
    </row>
    <row r="17" spans="1:22" s="11" customFormat="1" ht="16.149999999999999" customHeight="1">
      <c r="A17" s="31">
        <v>86</v>
      </c>
      <c r="B17" s="47">
        <v>8441.3196119999993</v>
      </c>
      <c r="C17" s="47">
        <v>240.18838800000086</v>
      </c>
      <c r="D17" s="48"/>
      <c r="E17" s="82">
        <f t="shared" si="3"/>
        <v>8681.5079999999998</v>
      </c>
      <c r="F17" s="47"/>
      <c r="G17" s="47"/>
      <c r="H17" s="47"/>
      <c r="I17" s="82"/>
      <c r="J17" s="84">
        <f t="shared" si="0"/>
        <v>807.93007283999998</v>
      </c>
      <c r="K17" s="82">
        <f t="shared" si="1"/>
        <v>0</v>
      </c>
      <c r="L17" s="15" t="s">
        <v>47</v>
      </c>
      <c r="M17" s="26" t="s">
        <v>4</v>
      </c>
      <c r="N17" s="32"/>
      <c r="O17" s="111">
        <f t="shared" ref="O17:O44" si="6">N17*20</f>
        <v>0</v>
      </c>
      <c r="P17" s="43" t="s">
        <v>3</v>
      </c>
      <c r="Q17" s="43"/>
      <c r="U17" s="138">
        <f t="shared" si="5"/>
        <v>0.82796610169491525</v>
      </c>
      <c r="V17" s="138">
        <f>(G16*0.25+F16*0.95+0*H16)/I16</f>
        <v>0.25</v>
      </c>
    </row>
    <row r="18" spans="1:22" s="11" customFormat="1" ht="16.149999999999999" customHeight="1">
      <c r="A18" s="31">
        <v>88</v>
      </c>
      <c r="B18" s="47">
        <v>6116.8287840000021</v>
      </c>
      <c r="C18" s="47">
        <v>303.91521599999976</v>
      </c>
      <c r="D18" s="48"/>
      <c r="E18" s="82">
        <f t="shared" si="3"/>
        <v>6420.7440000000015</v>
      </c>
      <c r="F18" s="47"/>
      <c r="G18" s="47"/>
      <c r="H18" s="47"/>
      <c r="I18" s="82"/>
      <c r="J18" s="84">
        <f t="shared" si="0"/>
        <v>588.6966148800002</v>
      </c>
      <c r="K18" s="82">
        <f t="shared" si="1"/>
        <v>0</v>
      </c>
      <c r="L18" s="15" t="s">
        <v>47</v>
      </c>
      <c r="M18" s="26" t="s">
        <v>4</v>
      </c>
      <c r="N18" s="32"/>
      <c r="O18" s="111">
        <f t="shared" si="6"/>
        <v>0</v>
      </c>
      <c r="P18" s="43" t="s">
        <v>3</v>
      </c>
      <c r="Q18" s="43"/>
      <c r="U18" s="138">
        <f t="shared" si="5"/>
        <v>0.93063333333333331</v>
      </c>
      <c r="V18" s="138"/>
    </row>
    <row r="19" spans="1:22" s="11" customFormat="1" ht="16.149999999999999" customHeight="1">
      <c r="A19" s="31">
        <v>89</v>
      </c>
      <c r="B19" s="47">
        <v>10684.630572</v>
      </c>
      <c r="C19" s="47">
        <v>1224.6734279999996</v>
      </c>
      <c r="D19" s="48"/>
      <c r="E19" s="82">
        <f t="shared" si="3"/>
        <v>11909.304</v>
      </c>
      <c r="F19" s="47"/>
      <c r="G19" s="47"/>
      <c r="H19" s="47"/>
      <c r="I19" s="82"/>
      <c r="J19" s="84">
        <f t="shared" si="0"/>
        <v>1045.6567400399999</v>
      </c>
      <c r="K19" s="82">
        <f t="shared" si="1"/>
        <v>0</v>
      </c>
      <c r="L19" s="15" t="s">
        <v>46</v>
      </c>
      <c r="M19" s="26" t="s">
        <v>4</v>
      </c>
      <c r="N19" s="32"/>
      <c r="O19" s="111">
        <f t="shared" si="6"/>
        <v>0</v>
      </c>
      <c r="P19" s="43" t="s">
        <v>3</v>
      </c>
      <c r="Q19" s="43"/>
      <c r="U19" s="138">
        <f t="shared" si="5"/>
        <v>0.91686666666666672</v>
      </c>
      <c r="V19" s="138"/>
    </row>
    <row r="20" spans="1:22" s="11" customFormat="1" ht="16.149999999999999" customHeight="1">
      <c r="A20" s="31">
        <v>90</v>
      </c>
      <c r="B20" s="47">
        <v>6682.1040000000012</v>
      </c>
      <c r="C20" s="47"/>
      <c r="D20" s="48"/>
      <c r="E20" s="82">
        <f t="shared" si="3"/>
        <v>6682.1040000000012</v>
      </c>
      <c r="F20" s="47"/>
      <c r="G20" s="47"/>
      <c r="H20" s="47"/>
      <c r="I20" s="82"/>
      <c r="J20" s="84">
        <f t="shared" si="0"/>
        <v>634.79988000000026</v>
      </c>
      <c r="K20" s="82">
        <f t="shared" si="1"/>
        <v>0</v>
      </c>
      <c r="L20" s="92" t="s">
        <v>64</v>
      </c>
      <c r="M20" s="26" t="s">
        <v>4</v>
      </c>
      <c r="N20" s="32"/>
      <c r="O20" s="111">
        <f t="shared" si="6"/>
        <v>0</v>
      </c>
      <c r="P20" s="43" t="s">
        <v>3</v>
      </c>
      <c r="Q20" s="43"/>
      <c r="U20" s="138">
        <f t="shared" si="5"/>
        <v>0.87801666666666656</v>
      </c>
      <c r="V20" s="138"/>
    </row>
    <row r="21" spans="1:22" s="11" customFormat="1" ht="16.149999999999999" customHeight="1">
      <c r="A21" s="31">
        <v>91</v>
      </c>
      <c r="B21" s="47">
        <v>2796.5520000000001</v>
      </c>
      <c r="C21" s="47"/>
      <c r="D21" s="49"/>
      <c r="E21" s="82">
        <f t="shared" si="3"/>
        <v>2796.5520000000001</v>
      </c>
      <c r="F21" s="50"/>
      <c r="G21" s="50">
        <v>1469</v>
      </c>
      <c r="H21" s="50"/>
      <c r="I21" s="82">
        <f t="shared" si="4"/>
        <v>1469</v>
      </c>
      <c r="J21" s="84">
        <f t="shared" si="0"/>
        <v>265.67243999999999</v>
      </c>
      <c r="K21" s="82">
        <f t="shared" si="1"/>
        <v>36.724999999999994</v>
      </c>
      <c r="L21" s="92" t="s">
        <v>64</v>
      </c>
      <c r="M21" s="26" t="s">
        <v>4</v>
      </c>
      <c r="N21" s="32"/>
      <c r="O21" s="111">
        <f t="shared" si="6"/>
        <v>0</v>
      </c>
      <c r="P21" s="43" t="s">
        <v>4</v>
      </c>
      <c r="Q21" s="234" t="s">
        <v>72</v>
      </c>
      <c r="U21" s="138">
        <f t="shared" si="5"/>
        <v>0.95000000000000007</v>
      </c>
      <c r="V21" s="138"/>
    </row>
    <row r="22" spans="1:22" s="11" customFormat="1" ht="16.149999999999999" customHeight="1">
      <c r="A22" s="31">
        <v>100</v>
      </c>
      <c r="B22" s="47">
        <f>300*35</f>
        <v>10500</v>
      </c>
      <c r="C22" s="47">
        <v>150</v>
      </c>
      <c r="D22" s="48"/>
      <c r="E22" s="87">
        <f t="shared" si="3"/>
        <v>10650</v>
      </c>
      <c r="F22" s="47"/>
      <c r="G22" s="47"/>
      <c r="H22" s="47"/>
      <c r="I22" s="87"/>
      <c r="J22" s="84">
        <f t="shared" si="0"/>
        <v>1001.2499999999999</v>
      </c>
      <c r="K22" s="87">
        <f t="shared" si="1"/>
        <v>0</v>
      </c>
      <c r="L22" s="15" t="s">
        <v>46</v>
      </c>
      <c r="M22" s="28" t="s">
        <v>4</v>
      </c>
      <c r="N22" s="32"/>
      <c r="O22" s="111">
        <f t="shared" si="6"/>
        <v>0</v>
      </c>
      <c r="P22" s="45" t="s">
        <v>4</v>
      </c>
      <c r="Q22" s="235"/>
      <c r="U22" s="138">
        <f t="shared" si="5"/>
        <v>0.95</v>
      </c>
      <c r="V22" s="138">
        <f>(G21*0.25+F21*0.95+0*H21)/I21</f>
        <v>0.25</v>
      </c>
    </row>
    <row r="23" spans="1:22" s="11" customFormat="1" ht="16.149999999999999" customHeight="1">
      <c r="A23" s="31">
        <v>101</v>
      </c>
      <c r="B23" s="47">
        <v>4560</v>
      </c>
      <c r="C23" s="47">
        <v>200</v>
      </c>
      <c r="D23" s="48"/>
      <c r="E23" s="87">
        <f t="shared" si="3"/>
        <v>4760</v>
      </c>
      <c r="F23" s="47">
        <v>2716</v>
      </c>
      <c r="G23" s="47">
        <f>2034+1135+1084</f>
        <v>4253</v>
      </c>
      <c r="H23" s="47"/>
      <c r="I23" s="87">
        <f t="shared" si="4"/>
        <v>6969</v>
      </c>
      <c r="J23" s="84">
        <f t="shared" si="0"/>
        <v>438.19999999999993</v>
      </c>
      <c r="K23" s="87">
        <f t="shared" si="1"/>
        <v>364.34499999999997</v>
      </c>
      <c r="L23" s="15" t="s">
        <v>47</v>
      </c>
      <c r="M23" s="28" t="s">
        <v>4</v>
      </c>
      <c r="N23" s="32">
        <v>1</v>
      </c>
      <c r="O23" s="111">
        <f t="shared" si="6"/>
        <v>20</v>
      </c>
      <c r="P23" s="43" t="s">
        <v>3</v>
      </c>
      <c r="Q23" s="43"/>
      <c r="U23" s="138">
        <f t="shared" si="5"/>
        <v>0.9401408450704225</v>
      </c>
      <c r="V23" s="138"/>
    </row>
    <row r="24" spans="1:22" s="11" customFormat="1" ht="16.149999999999999" customHeight="1">
      <c r="A24" s="31">
        <v>102</v>
      </c>
      <c r="B24" s="47">
        <v>4300</v>
      </c>
      <c r="C24" s="47">
        <v>150</v>
      </c>
      <c r="D24" s="48"/>
      <c r="E24" s="142">
        <f t="shared" si="3"/>
        <v>4450</v>
      </c>
      <c r="F24" s="47">
        <v>1755</v>
      </c>
      <c r="G24" s="47">
        <f>1836+155+392</f>
        <v>2383</v>
      </c>
      <c r="H24" s="47"/>
      <c r="I24" s="87">
        <f t="shared" si="4"/>
        <v>4138</v>
      </c>
      <c r="J24" s="84">
        <f t="shared" si="0"/>
        <v>412.25</v>
      </c>
      <c r="K24" s="87">
        <f t="shared" si="1"/>
        <v>226.29999999999998</v>
      </c>
      <c r="L24" s="15" t="s">
        <v>46</v>
      </c>
      <c r="M24" s="28" t="s">
        <v>4</v>
      </c>
      <c r="N24" s="32"/>
      <c r="O24" s="111">
        <f t="shared" si="6"/>
        <v>0</v>
      </c>
      <c r="P24" s="43" t="s">
        <v>3</v>
      </c>
      <c r="Q24" s="43"/>
      <c r="U24" s="138">
        <f t="shared" si="5"/>
        <v>0.9205882352941176</v>
      </c>
      <c r="V24" s="138">
        <f t="shared" ref="V24:V37" si="7">(G23*0.25+F23*0.95+0*H23)/I23</f>
        <v>0.52280815038025541</v>
      </c>
    </row>
    <row r="25" spans="1:22" s="11" customFormat="1" ht="16.149999999999999" customHeight="1">
      <c r="A25" s="31">
        <v>103</v>
      </c>
      <c r="B25" s="47">
        <v>4914.5088959999994</v>
      </c>
      <c r="C25" s="47">
        <v>100</v>
      </c>
      <c r="D25" s="48"/>
      <c r="E25" s="87">
        <f t="shared" si="3"/>
        <v>5014.5088959999994</v>
      </c>
      <c r="F25" s="47">
        <v>1202</v>
      </c>
      <c r="G25" s="47">
        <v>4281</v>
      </c>
      <c r="H25" s="47"/>
      <c r="I25" s="87">
        <f t="shared" si="4"/>
        <v>5483</v>
      </c>
      <c r="J25" s="84">
        <f t="shared" si="0"/>
        <v>469.37834511999995</v>
      </c>
      <c r="K25" s="87">
        <f t="shared" si="1"/>
        <v>221.21499999999995</v>
      </c>
      <c r="L25" s="15" t="s">
        <v>46</v>
      </c>
      <c r="M25" s="28" t="s">
        <v>4</v>
      </c>
      <c r="N25" s="32"/>
      <c r="O25" s="111">
        <f t="shared" si="6"/>
        <v>0</v>
      </c>
      <c r="P25" s="43" t="s">
        <v>3</v>
      </c>
      <c r="Q25" s="43"/>
      <c r="U25" s="138">
        <f t="shared" si="5"/>
        <v>0.92640449438202244</v>
      </c>
      <c r="V25" s="138">
        <f t="shared" si="7"/>
        <v>0.54688255195746738</v>
      </c>
    </row>
    <row r="26" spans="1:22" s="11" customFormat="1" ht="16.149999999999999" customHeight="1">
      <c r="A26" s="31">
        <v>104</v>
      </c>
      <c r="B26" s="47">
        <v>6043.4534160000012</v>
      </c>
      <c r="C26" s="47">
        <v>280</v>
      </c>
      <c r="D26" s="48"/>
      <c r="E26" s="87">
        <f t="shared" si="3"/>
        <v>6323.4534160000012</v>
      </c>
      <c r="F26" s="47">
        <f>580+102</f>
        <v>682</v>
      </c>
      <c r="G26" s="47">
        <f>5975+1011+911</f>
        <v>7897</v>
      </c>
      <c r="H26" s="47"/>
      <c r="I26" s="87">
        <f t="shared" si="4"/>
        <v>8579</v>
      </c>
      <c r="J26" s="84">
        <f t="shared" si="0"/>
        <v>581.12807452000004</v>
      </c>
      <c r="K26" s="87">
        <f t="shared" si="1"/>
        <v>262.21500000000003</v>
      </c>
      <c r="L26" s="15" t="s">
        <v>47</v>
      </c>
      <c r="M26" s="28" t="s">
        <v>4</v>
      </c>
      <c r="N26" s="32">
        <v>1</v>
      </c>
      <c r="O26" s="111">
        <f t="shared" si="6"/>
        <v>20</v>
      </c>
      <c r="P26" s="43" t="s">
        <v>3</v>
      </c>
      <c r="Q26" s="43"/>
      <c r="U26" s="138">
        <f t="shared" si="5"/>
        <v>0.9360405073653697</v>
      </c>
      <c r="V26" s="138">
        <f t="shared" si="7"/>
        <v>0.40345613715119455</v>
      </c>
    </row>
    <row r="27" spans="1:22" s="11" customFormat="1" ht="16.149999999999999" customHeight="1">
      <c r="A27" s="31">
        <v>108</v>
      </c>
      <c r="B27" s="47">
        <v>8916.8321880000003</v>
      </c>
      <c r="C27" s="47">
        <v>800</v>
      </c>
      <c r="D27" s="48"/>
      <c r="E27" s="87">
        <f t="shared" si="3"/>
        <v>9716.8321880000003</v>
      </c>
      <c r="F27" s="47">
        <f>75+95</f>
        <v>170</v>
      </c>
      <c r="G27" s="47">
        <f>856+356+342</f>
        <v>1554</v>
      </c>
      <c r="H27" s="47"/>
      <c r="I27" s="87">
        <f t="shared" si="4"/>
        <v>1724</v>
      </c>
      <c r="J27" s="84">
        <f t="shared" si="0"/>
        <v>867.09905786000002</v>
      </c>
      <c r="K27" s="87">
        <f t="shared" si="1"/>
        <v>54.999999999999993</v>
      </c>
      <c r="L27" s="15" t="s">
        <v>47</v>
      </c>
      <c r="M27" s="28" t="s">
        <v>4</v>
      </c>
      <c r="N27" s="32">
        <v>1</v>
      </c>
      <c r="O27" s="111">
        <f t="shared" si="6"/>
        <v>20</v>
      </c>
      <c r="P27" s="43" t="s">
        <v>3</v>
      </c>
      <c r="Q27" s="43"/>
      <c r="U27" s="138">
        <f t="shared" si="5"/>
        <v>0.91900427865822987</v>
      </c>
      <c r="V27" s="138">
        <f t="shared" si="7"/>
        <v>0.30564751136496099</v>
      </c>
    </row>
    <row r="28" spans="1:22" s="11" customFormat="1" ht="16.149999999999999" customHeight="1">
      <c r="A28" s="31">
        <v>109</v>
      </c>
      <c r="B28" s="47">
        <v>4945.0618799999993</v>
      </c>
      <c r="C28" s="47">
        <v>216.79812000000001</v>
      </c>
      <c r="D28" s="48"/>
      <c r="E28" s="87">
        <f t="shared" si="3"/>
        <v>5161.8599999999997</v>
      </c>
      <c r="F28" s="47">
        <v>270</v>
      </c>
      <c r="G28" s="47"/>
      <c r="H28" s="47"/>
      <c r="I28" s="87">
        <f t="shared" si="4"/>
        <v>270</v>
      </c>
      <c r="J28" s="84">
        <f t="shared" si="0"/>
        <v>475.20083159999984</v>
      </c>
      <c r="K28" s="87">
        <f t="shared" si="1"/>
        <v>25.649999999999995</v>
      </c>
      <c r="L28" s="15" t="s">
        <v>46</v>
      </c>
      <c r="M28" s="28" t="s">
        <v>4</v>
      </c>
      <c r="N28" s="32"/>
      <c r="O28" s="111">
        <f t="shared" si="6"/>
        <v>0</v>
      </c>
      <c r="P28" s="43" t="s">
        <v>3</v>
      </c>
      <c r="Q28" s="43"/>
      <c r="U28" s="138">
        <f t="shared" si="5"/>
        <v>0.89236804864330332</v>
      </c>
      <c r="V28" s="138">
        <f t="shared" si="7"/>
        <v>0.31902552204176332</v>
      </c>
    </row>
    <row r="29" spans="1:22" s="11" customFormat="1" ht="16.149999999999999" customHeight="1">
      <c r="A29" s="31">
        <v>112</v>
      </c>
      <c r="B29" s="47">
        <v>9652.8495359999979</v>
      </c>
      <c r="C29" s="47">
        <v>980</v>
      </c>
      <c r="D29" s="48"/>
      <c r="E29" s="87">
        <f t="shared" si="3"/>
        <v>10632.849535999998</v>
      </c>
      <c r="F29" s="47">
        <v>1133</v>
      </c>
      <c r="G29" s="47">
        <v>404</v>
      </c>
      <c r="H29" s="47"/>
      <c r="I29" s="87">
        <f t="shared" si="4"/>
        <v>1537</v>
      </c>
      <c r="J29" s="84">
        <f t="shared" si="0"/>
        <v>941.52070591999973</v>
      </c>
      <c r="K29" s="87">
        <f t="shared" si="1"/>
        <v>117.73499999999999</v>
      </c>
      <c r="L29" s="15" t="s">
        <v>46</v>
      </c>
      <c r="M29" s="28" t="s">
        <v>4</v>
      </c>
      <c r="N29" s="32"/>
      <c r="O29" s="111">
        <f t="shared" si="6"/>
        <v>0</v>
      </c>
      <c r="P29" s="43" t="s">
        <v>3</v>
      </c>
      <c r="Q29" s="43"/>
      <c r="U29" s="138">
        <f t="shared" si="5"/>
        <v>0.92059999999999975</v>
      </c>
      <c r="V29" s="138">
        <f t="shared" si="7"/>
        <v>0.95</v>
      </c>
    </row>
    <row r="30" spans="1:22" s="11" customFormat="1" ht="16.149999999999999" customHeight="1">
      <c r="A30" s="31">
        <v>113</v>
      </c>
      <c r="B30" s="47">
        <v>4559.3315459999994</v>
      </c>
      <c r="C30" s="47"/>
      <c r="D30" s="48"/>
      <c r="E30" s="87">
        <f t="shared" si="3"/>
        <v>4559.3315459999994</v>
      </c>
      <c r="F30" s="47">
        <v>320</v>
      </c>
      <c r="G30" s="47">
        <v>3770</v>
      </c>
      <c r="H30" s="47"/>
      <c r="I30" s="87">
        <f t="shared" si="4"/>
        <v>4090</v>
      </c>
      <c r="J30" s="84">
        <f t="shared" si="0"/>
        <v>433.1364968699998</v>
      </c>
      <c r="K30" s="87">
        <f t="shared" si="1"/>
        <v>124.64999999999999</v>
      </c>
      <c r="L30" s="15" t="s">
        <v>46</v>
      </c>
      <c r="M30" s="28" t="s">
        <v>4</v>
      </c>
      <c r="N30" s="32"/>
      <c r="O30" s="111">
        <f t="shared" si="6"/>
        <v>0</v>
      </c>
      <c r="P30" s="43" t="s">
        <v>3</v>
      </c>
      <c r="Q30" s="43"/>
      <c r="U30" s="138">
        <f t="shared" si="5"/>
        <v>0.88548295800882104</v>
      </c>
      <c r="V30" s="138">
        <f t="shared" si="7"/>
        <v>0.76600520494469737</v>
      </c>
    </row>
    <row r="31" spans="1:22" s="11" customFormat="1" ht="16.149999999999999" customHeight="1">
      <c r="A31" s="31">
        <v>116</v>
      </c>
      <c r="B31" s="47">
        <v>5845.9175280000009</v>
      </c>
      <c r="C31" s="47">
        <v>100</v>
      </c>
      <c r="D31" s="48"/>
      <c r="E31" s="87">
        <f t="shared" si="3"/>
        <v>5945.9175280000009</v>
      </c>
      <c r="F31" s="47"/>
      <c r="G31" s="47">
        <f>800+750</f>
        <v>1550</v>
      </c>
      <c r="H31" s="47"/>
      <c r="I31" s="87">
        <f t="shared" si="4"/>
        <v>1550</v>
      </c>
      <c r="J31" s="84">
        <f t="shared" si="0"/>
        <v>557.86216516000013</v>
      </c>
      <c r="K31" s="87">
        <f t="shared" si="1"/>
        <v>38.75</v>
      </c>
      <c r="L31" s="15" t="s">
        <v>46</v>
      </c>
      <c r="M31" s="28" t="s">
        <v>4</v>
      </c>
      <c r="N31" s="32"/>
      <c r="O31" s="111">
        <f t="shared" si="6"/>
        <v>0</v>
      </c>
      <c r="P31" s="45" t="s">
        <v>3</v>
      </c>
      <c r="Q31" s="43"/>
      <c r="U31" s="138">
        <f t="shared" si="5"/>
        <v>0.94999999999999984</v>
      </c>
      <c r="V31" s="138">
        <f t="shared" si="7"/>
        <v>0.30476772616136921</v>
      </c>
    </row>
    <row r="32" spans="1:22" s="11" customFormat="1" ht="16.149999999999999" customHeight="1">
      <c r="A32" s="31">
        <v>117</v>
      </c>
      <c r="B32" s="47">
        <v>5484.9924360000005</v>
      </c>
      <c r="C32" s="47">
        <v>490</v>
      </c>
      <c r="D32" s="49"/>
      <c r="E32" s="82">
        <f t="shared" si="3"/>
        <v>5974.9924360000005</v>
      </c>
      <c r="F32" s="50">
        <v>150</v>
      </c>
      <c r="G32" s="50">
        <f>165+1172</f>
        <v>1337</v>
      </c>
      <c r="H32" s="50"/>
      <c r="I32" s="82">
        <f t="shared" si="4"/>
        <v>1487</v>
      </c>
      <c r="J32" s="84">
        <f t="shared" si="0"/>
        <v>533.32428142000003</v>
      </c>
      <c r="K32" s="82">
        <f t="shared" si="1"/>
        <v>47.674999999999997</v>
      </c>
      <c r="L32" s="16" t="s">
        <v>46</v>
      </c>
      <c r="M32" s="26" t="s">
        <v>4</v>
      </c>
      <c r="N32" s="32"/>
      <c r="O32" s="111">
        <f t="shared" si="6"/>
        <v>0</v>
      </c>
      <c r="P32" s="45" t="s">
        <v>3</v>
      </c>
      <c r="Q32" s="43"/>
      <c r="U32" s="138">
        <f t="shared" si="5"/>
        <v>0.93822721646064511</v>
      </c>
      <c r="V32" s="138">
        <f t="shared" si="7"/>
        <v>0.25</v>
      </c>
    </row>
    <row r="33" spans="1:23" s="11" customFormat="1" ht="16.149999999999999" customHeight="1">
      <c r="A33" s="31">
        <v>118</v>
      </c>
      <c r="B33" s="47">
        <v>3654.5576759999999</v>
      </c>
      <c r="C33" s="47">
        <v>700</v>
      </c>
      <c r="D33" s="49"/>
      <c r="E33" s="82">
        <f t="shared" si="3"/>
        <v>4354.5576760000004</v>
      </c>
      <c r="F33" s="50">
        <v>1750</v>
      </c>
      <c r="G33" s="50">
        <f>560+70</f>
        <v>630</v>
      </c>
      <c r="H33" s="50"/>
      <c r="I33" s="82">
        <f t="shared" si="4"/>
        <v>2380</v>
      </c>
      <c r="J33" s="84">
        <f t="shared" si="0"/>
        <v>364.68297921999999</v>
      </c>
      <c r="K33" s="82">
        <f t="shared" si="1"/>
        <v>181.99999999999997</v>
      </c>
      <c r="L33" s="16" t="s">
        <v>46</v>
      </c>
      <c r="M33" s="26" t="s">
        <v>4</v>
      </c>
      <c r="N33" s="32"/>
      <c r="O33" s="111">
        <f t="shared" si="6"/>
        <v>0</v>
      </c>
      <c r="P33" s="45" t="s">
        <v>3</v>
      </c>
      <c r="Q33" s="43"/>
      <c r="U33" s="138">
        <f t="shared" si="5"/>
        <v>0.89259406958686893</v>
      </c>
      <c r="V33" s="138">
        <f t="shared" si="7"/>
        <v>0.32061197041022194</v>
      </c>
    </row>
    <row r="34" spans="1:23" s="11" customFormat="1" ht="16.149999999999999" customHeight="1">
      <c r="A34" s="31">
        <v>122</v>
      </c>
      <c r="B34" s="47">
        <v>6241.9810200000011</v>
      </c>
      <c r="C34" s="47">
        <v>783.40697999999975</v>
      </c>
      <c r="D34" s="49"/>
      <c r="E34" s="82">
        <f t="shared" si="3"/>
        <v>7025.3880000000008</v>
      </c>
      <c r="F34" s="50">
        <v>1460</v>
      </c>
      <c r="G34" s="50"/>
      <c r="H34" s="50"/>
      <c r="I34" s="82">
        <f t="shared" si="4"/>
        <v>1460</v>
      </c>
      <c r="J34" s="84">
        <f t="shared" si="0"/>
        <v>612.57337140000004</v>
      </c>
      <c r="K34" s="82">
        <f t="shared" si="1"/>
        <v>138.69999999999999</v>
      </c>
      <c r="L34" s="92" t="s">
        <v>64</v>
      </c>
      <c r="M34" s="26" t="s">
        <v>4</v>
      </c>
      <c r="N34" s="32"/>
      <c r="O34" s="111">
        <f t="shared" si="6"/>
        <v>0</v>
      </c>
      <c r="P34" s="45" t="s">
        <v>3</v>
      </c>
      <c r="Q34" s="43"/>
      <c r="U34" s="138">
        <f t="shared" si="5"/>
        <v>0.8374742197811228</v>
      </c>
      <c r="V34" s="138">
        <f t="shared" si="7"/>
        <v>0.76470588235294112</v>
      </c>
    </row>
    <row r="35" spans="1:23" s="11" customFormat="1" ht="16.149999999999999" customHeight="1">
      <c r="A35" s="31">
        <v>123</v>
      </c>
      <c r="B35" s="47">
        <v>6094.0396440000013</v>
      </c>
      <c r="C35" s="47">
        <v>522.72435600000006</v>
      </c>
      <c r="D35" s="49"/>
      <c r="E35" s="82">
        <f t="shared" si="3"/>
        <v>6616.764000000001</v>
      </c>
      <c r="F35" s="50">
        <v>2100</v>
      </c>
      <c r="G35" s="50"/>
      <c r="H35" s="50"/>
      <c r="I35" s="82">
        <f t="shared" si="4"/>
        <v>2100</v>
      </c>
      <c r="J35" s="84">
        <f t="shared" si="0"/>
        <v>592.0018750800001</v>
      </c>
      <c r="K35" s="82">
        <f t="shared" si="1"/>
        <v>199.49999999999997</v>
      </c>
      <c r="L35" s="92" t="s">
        <v>64</v>
      </c>
      <c r="M35" s="26" t="s">
        <v>75</v>
      </c>
      <c r="N35" s="32"/>
      <c r="O35" s="111">
        <f t="shared" si="6"/>
        <v>0</v>
      </c>
      <c r="P35" s="45" t="s">
        <v>3</v>
      </c>
      <c r="Q35" s="43"/>
      <c r="U35" s="138">
        <f t="shared" si="5"/>
        <v>0.87194240574328419</v>
      </c>
      <c r="V35" s="138">
        <f t="shared" si="7"/>
        <v>0.95</v>
      </c>
    </row>
    <row r="36" spans="1:23" s="11" customFormat="1" ht="16.149999999999999" customHeight="1">
      <c r="A36" s="31">
        <v>124</v>
      </c>
      <c r="B36" s="47">
        <v>5745.7012140000006</v>
      </c>
      <c r="C36" s="47"/>
      <c r="D36" s="49"/>
      <c r="E36" s="82">
        <f t="shared" si="3"/>
        <v>5745.7012140000006</v>
      </c>
      <c r="F36" s="50">
        <v>1800</v>
      </c>
      <c r="G36" s="50"/>
      <c r="H36" s="50"/>
      <c r="I36" s="82">
        <f t="shared" si="4"/>
        <v>1800</v>
      </c>
      <c r="J36" s="84">
        <f t="shared" si="0"/>
        <v>545.84161532999997</v>
      </c>
      <c r="K36" s="82">
        <f t="shared" si="1"/>
        <v>170.99999999999997</v>
      </c>
      <c r="L36" s="92" t="s">
        <v>64</v>
      </c>
      <c r="M36" s="26" t="s">
        <v>4</v>
      </c>
      <c r="N36" s="32"/>
      <c r="O36" s="111">
        <f t="shared" si="6"/>
        <v>0</v>
      </c>
      <c r="P36" s="45" t="s">
        <v>3</v>
      </c>
      <c r="Q36" s="43"/>
      <c r="U36" s="138">
        <f t="shared" si="5"/>
        <v>0.89469999999999994</v>
      </c>
      <c r="V36" s="138">
        <f t="shared" si="7"/>
        <v>0.95</v>
      </c>
    </row>
    <row r="37" spans="1:23" s="11" customFormat="1" ht="16.149999999999999" customHeight="1">
      <c r="A37" s="31">
        <v>125</v>
      </c>
      <c r="B37" s="47">
        <v>9427.6407060000001</v>
      </c>
      <c r="C37" s="47"/>
      <c r="D37" s="49"/>
      <c r="E37" s="82">
        <f t="shared" si="3"/>
        <v>9427.6407060000001</v>
      </c>
      <c r="F37" s="50"/>
      <c r="G37" s="50"/>
      <c r="H37" s="50"/>
      <c r="I37" s="82"/>
      <c r="J37" s="84">
        <f t="shared" si="0"/>
        <v>895.6258670699998</v>
      </c>
      <c r="K37" s="82">
        <f t="shared" si="1"/>
        <v>0</v>
      </c>
      <c r="L37" s="92" t="s">
        <v>64</v>
      </c>
      <c r="M37" s="26" t="s">
        <v>4</v>
      </c>
      <c r="N37" s="32"/>
      <c r="O37" s="111">
        <f t="shared" si="6"/>
        <v>0</v>
      </c>
      <c r="P37" s="45" t="s">
        <v>3</v>
      </c>
      <c r="Q37" s="43"/>
      <c r="U37" s="138">
        <f t="shared" si="5"/>
        <v>0.95</v>
      </c>
      <c r="V37" s="138">
        <f t="shared" si="7"/>
        <v>0.95</v>
      </c>
    </row>
    <row r="38" spans="1:23" s="11" customFormat="1" ht="16.149999999999999" customHeight="1">
      <c r="A38" s="31">
        <v>127</v>
      </c>
      <c r="B38" s="47">
        <v>8094.1137419999995</v>
      </c>
      <c r="C38" s="47">
        <v>2400</v>
      </c>
      <c r="D38" s="49"/>
      <c r="E38" s="82">
        <f t="shared" si="3"/>
        <v>10494.113742</v>
      </c>
      <c r="F38" s="50"/>
      <c r="G38" s="50"/>
      <c r="H38" s="50"/>
      <c r="I38" s="82"/>
      <c r="J38" s="84">
        <f t="shared" si="0"/>
        <v>828.94080548999978</v>
      </c>
      <c r="K38" s="82">
        <f t="shared" si="1"/>
        <v>0</v>
      </c>
      <c r="L38" s="92" t="s">
        <v>64</v>
      </c>
      <c r="M38" s="26" t="s">
        <v>4</v>
      </c>
      <c r="N38" s="32">
        <v>1</v>
      </c>
      <c r="O38" s="111">
        <f t="shared" si="6"/>
        <v>20</v>
      </c>
      <c r="P38" s="45" t="s">
        <v>3</v>
      </c>
      <c r="Q38" s="43"/>
      <c r="U38" s="138">
        <f t="shared" si="5"/>
        <v>0.94999999999999984</v>
      </c>
      <c r="V38" s="138"/>
    </row>
    <row r="39" spans="1:23" s="11" customFormat="1" ht="16.149999999999999" customHeight="1">
      <c r="A39" s="31">
        <v>128</v>
      </c>
      <c r="B39" s="47">
        <v>5017.8680640000011</v>
      </c>
      <c r="C39" s="47">
        <v>3000</v>
      </c>
      <c r="D39" s="49"/>
      <c r="E39" s="82">
        <f t="shared" si="3"/>
        <v>8017.8680640000011</v>
      </c>
      <c r="F39" s="50"/>
      <c r="G39" s="50"/>
      <c r="H39" s="50"/>
      <c r="I39" s="82"/>
      <c r="J39" s="84">
        <f t="shared" si="0"/>
        <v>551.69746608000003</v>
      </c>
      <c r="K39" s="82">
        <f t="shared" si="1"/>
        <v>0</v>
      </c>
      <c r="L39" s="92" t="s">
        <v>64</v>
      </c>
      <c r="M39" s="26" t="s">
        <v>4</v>
      </c>
      <c r="N39" s="32"/>
      <c r="O39" s="111">
        <f t="shared" si="6"/>
        <v>0</v>
      </c>
      <c r="P39" s="45" t="s">
        <v>3</v>
      </c>
      <c r="Q39" s="65"/>
      <c r="U39" s="138">
        <f t="shared" si="5"/>
        <v>0.78991025432893569</v>
      </c>
      <c r="V39" s="138"/>
    </row>
    <row r="40" spans="1:23" s="11" customFormat="1" ht="16.149999999999999" customHeight="1">
      <c r="A40" s="31">
        <v>129</v>
      </c>
      <c r="B40" s="47">
        <v>5541.0715800000007</v>
      </c>
      <c r="C40" s="47">
        <v>600.88841999999977</v>
      </c>
      <c r="D40" s="49"/>
      <c r="E40" s="82">
        <f t="shared" si="3"/>
        <v>6141.9600000000009</v>
      </c>
      <c r="F40" s="50"/>
      <c r="G40" s="50"/>
      <c r="H40" s="50"/>
      <c r="I40" s="82"/>
      <c r="J40" s="84">
        <f t="shared" si="0"/>
        <v>541.42401060000009</v>
      </c>
      <c r="K40" s="82">
        <f t="shared" si="1"/>
        <v>0</v>
      </c>
      <c r="L40" s="92" t="s">
        <v>64</v>
      </c>
      <c r="M40" s="26" t="s">
        <v>4</v>
      </c>
      <c r="N40" s="32"/>
      <c r="O40" s="111">
        <f t="shared" si="6"/>
        <v>0</v>
      </c>
      <c r="P40" s="45" t="s">
        <v>3</v>
      </c>
      <c r="Q40" s="43"/>
      <c r="U40" s="138">
        <f t="shared" si="5"/>
        <v>0.68808498927178152</v>
      </c>
      <c r="V40" s="138"/>
    </row>
    <row r="41" spans="1:23" s="11" customFormat="1" ht="16.149999999999999" customHeight="1">
      <c r="A41" s="31">
        <v>130</v>
      </c>
      <c r="B41" s="47">
        <v>5020</v>
      </c>
      <c r="C41" s="47">
        <v>560</v>
      </c>
      <c r="D41" s="48"/>
      <c r="E41" s="82">
        <f t="shared" si="3"/>
        <v>5580</v>
      </c>
      <c r="F41" s="50">
        <v>4562</v>
      </c>
      <c r="G41" s="50">
        <v>3981</v>
      </c>
      <c r="H41" s="50"/>
      <c r="I41" s="82">
        <f t="shared" si="4"/>
        <v>8543</v>
      </c>
      <c r="J41" s="84">
        <f t="shared" si="0"/>
        <v>490.90000000000003</v>
      </c>
      <c r="K41" s="82">
        <f t="shared" si="1"/>
        <v>532.91499999999996</v>
      </c>
      <c r="L41" s="92" t="s">
        <v>64</v>
      </c>
      <c r="M41" s="26" t="s">
        <v>4</v>
      </c>
      <c r="N41" s="32">
        <v>1</v>
      </c>
      <c r="O41" s="111">
        <f t="shared" si="6"/>
        <v>20</v>
      </c>
      <c r="P41" s="45" t="s">
        <v>4</v>
      </c>
      <c r="Q41" s="43" t="s">
        <v>73</v>
      </c>
      <c r="U41" s="138">
        <f t="shared" si="5"/>
        <v>0.88151666666666662</v>
      </c>
      <c r="V41" s="138"/>
    </row>
    <row r="42" spans="1:23" s="11" customFormat="1" ht="16.149999999999999" customHeight="1">
      <c r="A42" s="8">
        <v>131</v>
      </c>
      <c r="B42" s="47">
        <v>5488.1556179999998</v>
      </c>
      <c r="C42" s="47">
        <v>318.3923820000004</v>
      </c>
      <c r="D42" s="48"/>
      <c r="E42" s="82">
        <f t="shared" si="3"/>
        <v>5806.5479999999998</v>
      </c>
      <c r="F42" s="50">
        <f>570+135</f>
        <v>705</v>
      </c>
      <c r="G42" s="50"/>
      <c r="H42" s="50"/>
      <c r="I42" s="82">
        <f t="shared" si="4"/>
        <v>705</v>
      </c>
      <c r="J42" s="84">
        <f t="shared" si="0"/>
        <v>529.33459326000002</v>
      </c>
      <c r="K42" s="82">
        <f t="shared" si="1"/>
        <v>66.974999999999994</v>
      </c>
      <c r="L42" s="92" t="s">
        <v>64</v>
      </c>
      <c r="M42" s="26" t="s">
        <v>75</v>
      </c>
      <c r="N42" s="32"/>
      <c r="O42" s="111">
        <f t="shared" si="6"/>
        <v>0</v>
      </c>
      <c r="P42" s="45" t="s">
        <v>60</v>
      </c>
      <c r="Q42" s="43"/>
      <c r="U42" s="138">
        <f t="shared" si="5"/>
        <v>0.87974910394265238</v>
      </c>
      <c r="V42" s="138">
        <f>(G41*0.25+F41*0.95+0*H41)/I41</f>
        <v>0.62380311366030661</v>
      </c>
    </row>
    <row r="43" spans="1:23" s="11" customFormat="1" ht="16.149999999999999" customHeight="1">
      <c r="A43" s="31">
        <v>132</v>
      </c>
      <c r="B43" s="47">
        <v>3542.6825280000003</v>
      </c>
      <c r="C43" s="47">
        <v>495.32947200000001</v>
      </c>
      <c r="D43" s="49"/>
      <c r="E43" s="82">
        <f t="shared" si="3"/>
        <v>4038.0120000000002</v>
      </c>
      <c r="F43" s="50">
        <v>635</v>
      </c>
      <c r="G43" s="50"/>
      <c r="H43" s="50"/>
      <c r="I43" s="82">
        <f t="shared" si="4"/>
        <v>635</v>
      </c>
      <c r="J43" s="84">
        <f t="shared" si="0"/>
        <v>348.93807695999999</v>
      </c>
      <c r="K43" s="82">
        <f t="shared" si="1"/>
        <v>60.324999999999989</v>
      </c>
      <c r="L43" s="92" t="s">
        <v>64</v>
      </c>
      <c r="M43" s="26" t="s">
        <v>4</v>
      </c>
      <c r="N43" s="32"/>
      <c r="O43" s="111">
        <f t="shared" si="6"/>
        <v>0</v>
      </c>
      <c r="P43" s="45" t="s">
        <v>3</v>
      </c>
      <c r="Q43" s="43"/>
      <c r="U43" s="138">
        <f t="shared" si="5"/>
        <v>0.91161666666666674</v>
      </c>
      <c r="V43" s="138">
        <f>(G42*0.25+F42*0.95+0*H42)/I42</f>
        <v>0.95</v>
      </c>
    </row>
    <row r="44" spans="1:23" s="11" customFormat="1" ht="16.149999999999999" customHeight="1" thickBot="1">
      <c r="A44" s="17" t="s">
        <v>45</v>
      </c>
      <c r="B44" s="36">
        <f>70*33</f>
        <v>2310</v>
      </c>
      <c r="C44" s="36">
        <f>70*20</f>
        <v>1400</v>
      </c>
      <c r="D44" s="37"/>
      <c r="E44" s="83">
        <f t="shared" si="3"/>
        <v>3710</v>
      </c>
      <c r="F44" s="36"/>
      <c r="G44" s="36"/>
      <c r="H44" s="36"/>
      <c r="I44" s="83"/>
      <c r="J44" s="85">
        <f t="shared" si="0"/>
        <v>254.44999999999996</v>
      </c>
      <c r="K44" s="83">
        <f t="shared" si="1"/>
        <v>0</v>
      </c>
      <c r="L44" s="93" t="s">
        <v>46</v>
      </c>
      <c r="M44" s="35" t="s">
        <v>4</v>
      </c>
      <c r="N44" s="34">
        <v>1</v>
      </c>
      <c r="O44" s="112">
        <f t="shared" si="6"/>
        <v>20</v>
      </c>
      <c r="P44" s="45" t="s">
        <v>3</v>
      </c>
      <c r="Q44" s="43"/>
      <c r="U44" s="138">
        <f t="shared" si="5"/>
        <v>0.86413333333333331</v>
      </c>
      <c r="V44" s="138">
        <f>(G43*0.25+F43*0.95+0*H43)/I43</f>
        <v>0.95</v>
      </c>
    </row>
    <row r="45" spans="1:23" s="11" customFormat="1" ht="16.149999999999999" customHeight="1" thickTop="1" thickBot="1">
      <c r="A45" s="42"/>
      <c r="B45" s="27"/>
      <c r="C45" s="30"/>
      <c r="D45" s="30" t="s">
        <v>48</v>
      </c>
      <c r="E45" s="82">
        <f>SUM(E12:E44)</f>
        <v>222346.11094799999</v>
      </c>
      <c r="F45" s="33"/>
      <c r="G45" s="33"/>
      <c r="H45" s="33"/>
      <c r="I45" s="82">
        <f>SUM(I12:I44)</f>
        <v>62306</v>
      </c>
      <c r="J45" s="82">
        <f>SUM(J12:J44)</f>
        <v>19812.11477172</v>
      </c>
      <c r="K45" s="82">
        <f>SUM(K12:K44)</f>
        <v>3403.6899999999991</v>
      </c>
      <c r="L45" s="42"/>
      <c r="M45" s="42"/>
      <c r="N45" s="113">
        <f>SUM(N16:N44)</f>
        <v>8</v>
      </c>
      <c r="O45" s="113">
        <f>SUM(O16:O44)</f>
        <v>160</v>
      </c>
      <c r="P45" s="41" t="s">
        <v>3</v>
      </c>
      <c r="Q45" s="41"/>
      <c r="U45" s="139">
        <f t="shared" si="5"/>
        <v>0.6858490566037736</v>
      </c>
      <c r="V45" s="139"/>
    </row>
    <row r="46" spans="1:23" s="5" customFormat="1" ht="20.100000000000001" customHeight="1">
      <c r="A46" s="3"/>
      <c r="B46" s="3"/>
      <c r="C46" s="3"/>
      <c r="D46" s="3"/>
      <c r="E46" s="4"/>
      <c r="F46" s="4"/>
      <c r="G46" s="4"/>
      <c r="H46" s="4"/>
      <c r="I46" s="4"/>
      <c r="J46" s="4"/>
      <c r="K46" s="4"/>
      <c r="L46" s="4"/>
      <c r="M46" s="4"/>
      <c r="R46" s="42"/>
      <c r="S46" s="42"/>
      <c r="T46" s="11"/>
      <c r="U46" s="11"/>
      <c r="V46" s="11"/>
      <c r="W46" s="11"/>
    </row>
    <row r="47" spans="1:23" ht="20.100000000000001" customHeight="1">
      <c r="R47" s="5"/>
      <c r="S47" s="72"/>
      <c r="T47" s="5"/>
      <c r="U47" s="5"/>
      <c r="V47" s="5"/>
      <c r="W47" s="5"/>
    </row>
    <row r="50" spans="1:8" ht="20.100000000000001" customHeight="1">
      <c r="E50" s="7"/>
      <c r="F50" s="7"/>
      <c r="G50" s="7"/>
      <c r="H50" s="7"/>
    </row>
    <row r="51" spans="1:8" ht="20.100000000000001" customHeight="1">
      <c r="A51" s="6"/>
      <c r="B51" s="6"/>
      <c r="C51" s="6"/>
      <c r="D51" s="6"/>
      <c r="E51" s="4"/>
      <c r="F51" s="4"/>
      <c r="G51" s="4"/>
      <c r="H51" s="4"/>
    </row>
    <row r="52" spans="1:8" ht="20.100000000000001" customHeight="1">
      <c r="A52" s="6"/>
      <c r="B52" s="6"/>
      <c r="C52" s="6"/>
      <c r="D52" s="6"/>
    </row>
    <row r="53" spans="1:8" ht="20.100000000000001" customHeight="1">
      <c r="A53" s="6"/>
      <c r="B53" s="6"/>
      <c r="C53" s="6"/>
      <c r="D53" s="6"/>
    </row>
    <row r="55" spans="1:8" ht="20.100000000000001" customHeight="1">
      <c r="A55" s="6"/>
      <c r="B55" s="6"/>
      <c r="C55" s="6"/>
      <c r="D55" s="6"/>
    </row>
    <row r="56" spans="1:8" ht="20.100000000000001" customHeight="1">
      <c r="A56" s="6"/>
      <c r="B56" s="6"/>
      <c r="C56" s="6"/>
      <c r="D56" s="6"/>
    </row>
    <row r="57" spans="1:8" ht="20.100000000000001" customHeight="1">
      <c r="A57" s="6"/>
      <c r="B57" s="6"/>
      <c r="C57" s="6"/>
      <c r="D57" s="6"/>
    </row>
    <row r="58" spans="1:8" ht="20.100000000000001" customHeight="1">
      <c r="A58" s="6"/>
      <c r="B58" s="6"/>
      <c r="C58" s="6"/>
      <c r="D58" s="6"/>
    </row>
    <row r="59" spans="1:8" ht="20.100000000000001" customHeight="1">
      <c r="A59" s="6"/>
      <c r="B59" s="6"/>
      <c r="C59" s="6"/>
      <c r="D59" s="6"/>
    </row>
    <row r="60" spans="1:8" ht="20.100000000000001" customHeight="1">
      <c r="A60" s="6"/>
      <c r="B60" s="6"/>
      <c r="C60" s="6"/>
      <c r="D60" s="6"/>
    </row>
    <row r="61" spans="1:8" ht="20.100000000000001" customHeight="1">
      <c r="A61" s="6"/>
      <c r="B61" s="6"/>
      <c r="C61" s="6"/>
      <c r="D61" s="6"/>
    </row>
    <row r="62" spans="1:8" ht="20.100000000000001" customHeight="1">
      <c r="A62" s="6"/>
      <c r="B62" s="6"/>
      <c r="C62" s="6"/>
      <c r="D62" s="6"/>
    </row>
    <row r="63" spans="1:8" ht="20.100000000000001" customHeight="1">
      <c r="A63" s="6"/>
      <c r="B63" s="6"/>
      <c r="C63" s="6"/>
      <c r="D63" s="6"/>
    </row>
    <row r="64" spans="1:8" ht="20.100000000000001" customHeight="1">
      <c r="A64" s="6"/>
      <c r="B64" s="6"/>
      <c r="C64" s="6"/>
      <c r="D64" s="6"/>
    </row>
    <row r="65" spans="1:4" ht="20.100000000000001" customHeight="1">
      <c r="A65" s="6"/>
      <c r="B65" s="6"/>
      <c r="C65" s="6"/>
      <c r="D65" s="6"/>
    </row>
    <row r="66" spans="1:4" ht="20.100000000000001" customHeight="1">
      <c r="A66" s="6"/>
      <c r="B66" s="6"/>
      <c r="C66" s="6"/>
      <c r="D66" s="6"/>
    </row>
    <row r="67" spans="1:4" ht="20.100000000000001" customHeight="1">
      <c r="A67" s="6"/>
      <c r="B67" s="6"/>
      <c r="C67" s="6"/>
      <c r="D67" s="6"/>
    </row>
    <row r="68" spans="1:4" ht="20.100000000000001" customHeight="1">
      <c r="A68" s="6"/>
      <c r="B68" s="6"/>
      <c r="C68" s="6"/>
      <c r="D68" s="6"/>
    </row>
    <row r="69" spans="1:4" ht="20.100000000000001" customHeight="1">
      <c r="A69" s="6"/>
      <c r="B69" s="6"/>
      <c r="C69" s="6"/>
      <c r="D69" s="6"/>
    </row>
    <row r="70" spans="1:4" ht="20.100000000000001" customHeight="1">
      <c r="A70" s="6"/>
      <c r="B70" s="6"/>
      <c r="C70" s="6"/>
      <c r="D70" s="6"/>
    </row>
    <row r="71" spans="1:4" ht="20.100000000000001" customHeight="1">
      <c r="A71" s="6"/>
      <c r="B71" s="6"/>
      <c r="C71" s="6"/>
      <c r="D71" s="6"/>
    </row>
    <row r="72" spans="1:4" ht="20.100000000000001" customHeight="1">
      <c r="A72" s="6"/>
      <c r="B72" s="6"/>
      <c r="C72" s="6"/>
      <c r="D72" s="6"/>
    </row>
    <row r="73" spans="1:4" ht="20.100000000000001" customHeight="1">
      <c r="A73" s="6"/>
      <c r="B73" s="6"/>
      <c r="C73" s="6"/>
      <c r="D73" s="6"/>
    </row>
    <row r="74" spans="1:4" ht="20.100000000000001" customHeight="1">
      <c r="A74" s="6"/>
      <c r="B74" s="6"/>
      <c r="C74" s="6"/>
      <c r="D74" s="6"/>
    </row>
    <row r="75" spans="1:4" ht="20.100000000000001" customHeight="1">
      <c r="A75" s="6"/>
      <c r="B75" s="6"/>
      <c r="C75" s="6"/>
      <c r="D75" s="6"/>
    </row>
    <row r="76" spans="1:4" ht="20.100000000000001" customHeight="1">
      <c r="A76" s="6"/>
      <c r="B76" s="6"/>
      <c r="C76" s="6"/>
      <c r="D76" s="6"/>
    </row>
    <row r="77" spans="1:4" ht="20.100000000000001" customHeight="1">
      <c r="A77" s="6"/>
      <c r="B77" s="6"/>
      <c r="C77" s="6"/>
      <c r="D77" s="6"/>
    </row>
    <row r="78" spans="1:4" ht="20.100000000000001" customHeight="1">
      <c r="A78" s="6"/>
      <c r="B78" s="6"/>
      <c r="C78" s="6"/>
      <c r="D78" s="6"/>
    </row>
    <row r="79" spans="1:4" ht="20.100000000000001" customHeight="1">
      <c r="A79" s="6"/>
      <c r="B79" s="6"/>
      <c r="C79" s="6"/>
      <c r="D79" s="6"/>
    </row>
    <row r="80" spans="1:4" ht="20.100000000000001" customHeight="1">
      <c r="A80" s="6"/>
      <c r="B80" s="6"/>
      <c r="C80" s="6"/>
      <c r="D80" s="6"/>
    </row>
    <row r="81" spans="1:4" ht="20.100000000000001" customHeight="1">
      <c r="A81" s="6"/>
      <c r="B81" s="6"/>
      <c r="C81" s="6"/>
      <c r="D81" s="6"/>
    </row>
    <row r="82" spans="1:4" ht="20.100000000000001" customHeight="1">
      <c r="A82" s="6"/>
      <c r="B82" s="6"/>
      <c r="C82" s="6"/>
      <c r="D82" s="6"/>
    </row>
    <row r="83" spans="1:4" ht="20.100000000000001" customHeight="1">
      <c r="A83" s="6"/>
      <c r="B83" s="6"/>
      <c r="C83" s="6"/>
      <c r="D83" s="6"/>
    </row>
    <row r="84" spans="1:4" ht="20.100000000000001" customHeight="1">
      <c r="A84" s="6"/>
      <c r="B84" s="6"/>
      <c r="C84" s="6"/>
      <c r="D84" s="6"/>
    </row>
    <row r="85" spans="1:4" ht="20.100000000000001" customHeight="1">
      <c r="A85" s="6"/>
      <c r="B85" s="6"/>
      <c r="C85" s="6"/>
      <c r="D85" s="6"/>
    </row>
    <row r="86" spans="1:4" ht="20.100000000000001" customHeight="1">
      <c r="A86" s="6"/>
      <c r="B86" s="6"/>
      <c r="C86" s="6"/>
      <c r="D86" s="6"/>
    </row>
    <row r="87" spans="1:4" ht="20.100000000000001" customHeight="1">
      <c r="A87" s="6"/>
      <c r="B87" s="6"/>
      <c r="C87" s="6"/>
      <c r="D87" s="6"/>
    </row>
    <row r="88" spans="1:4" ht="20.100000000000001" customHeight="1">
      <c r="A88" s="6"/>
      <c r="B88" s="6"/>
      <c r="C88" s="6"/>
      <c r="D88" s="6"/>
    </row>
    <row r="89" spans="1:4" ht="20.100000000000001" customHeight="1">
      <c r="A89" s="6"/>
      <c r="B89" s="6"/>
      <c r="C89" s="6"/>
      <c r="D89" s="6"/>
    </row>
    <row r="90" spans="1:4" ht="20.100000000000001" customHeight="1">
      <c r="A90" s="6"/>
      <c r="B90" s="6"/>
      <c r="C90" s="6"/>
      <c r="D90" s="6"/>
    </row>
    <row r="91" spans="1:4" ht="20.100000000000001" customHeight="1">
      <c r="A91" s="6"/>
      <c r="B91" s="6"/>
      <c r="C91" s="6"/>
      <c r="D91" s="6"/>
    </row>
    <row r="92" spans="1:4" ht="20.100000000000001" customHeight="1">
      <c r="A92" s="6"/>
      <c r="B92" s="6"/>
      <c r="C92" s="6"/>
      <c r="D92" s="6"/>
    </row>
    <row r="93" spans="1:4" ht="20.100000000000001" customHeight="1">
      <c r="A93" s="6"/>
      <c r="B93" s="6"/>
      <c r="C93" s="6"/>
      <c r="D93" s="6"/>
    </row>
    <row r="94" spans="1:4" ht="20.100000000000001" customHeight="1">
      <c r="A94" s="6"/>
      <c r="B94" s="6"/>
      <c r="C94" s="6"/>
      <c r="D94" s="6"/>
    </row>
    <row r="95" spans="1:4" ht="20.100000000000001" customHeight="1">
      <c r="A95" s="6"/>
      <c r="B95" s="6"/>
      <c r="C95" s="6"/>
      <c r="D95" s="6"/>
    </row>
    <row r="96" spans="1:4" ht="20.100000000000001" customHeight="1">
      <c r="A96" s="6"/>
      <c r="B96" s="6"/>
      <c r="C96" s="6"/>
      <c r="D96" s="6"/>
    </row>
    <row r="97" spans="1:4" ht="20.100000000000001" customHeight="1">
      <c r="A97" s="6"/>
      <c r="B97" s="6"/>
      <c r="C97" s="6"/>
      <c r="D97" s="6"/>
    </row>
    <row r="98" spans="1:4" ht="20.100000000000001" customHeight="1">
      <c r="A98" s="6"/>
      <c r="B98" s="6"/>
      <c r="C98" s="6"/>
      <c r="D98" s="6"/>
    </row>
    <row r="99" spans="1:4" ht="20.100000000000001" customHeight="1">
      <c r="A99" s="6"/>
      <c r="B99" s="6"/>
      <c r="C99" s="6"/>
      <c r="D99" s="6"/>
    </row>
    <row r="100" spans="1:4" ht="20.100000000000001" customHeight="1">
      <c r="A100" s="6"/>
      <c r="B100" s="6"/>
      <c r="C100" s="6"/>
      <c r="D100" s="6"/>
    </row>
    <row r="101" spans="1:4" ht="20.100000000000001" customHeight="1">
      <c r="A101" s="6"/>
      <c r="B101" s="6"/>
      <c r="C101" s="6"/>
      <c r="D101" s="6"/>
    </row>
    <row r="102" spans="1:4" ht="20.100000000000001" customHeight="1">
      <c r="A102" s="6"/>
      <c r="B102" s="6"/>
      <c r="C102" s="6"/>
      <c r="D102" s="6"/>
    </row>
    <row r="103" spans="1:4" ht="20.100000000000001" customHeight="1">
      <c r="A103" s="6"/>
      <c r="B103" s="6"/>
      <c r="C103" s="6"/>
      <c r="D103" s="6"/>
    </row>
    <row r="104" spans="1:4" ht="20.100000000000001" customHeight="1">
      <c r="A104" s="6"/>
      <c r="B104" s="6"/>
      <c r="C104" s="6"/>
      <c r="D104" s="6"/>
    </row>
    <row r="105" spans="1:4" ht="20.100000000000001" customHeight="1">
      <c r="A105" s="6"/>
      <c r="B105" s="6"/>
      <c r="C105" s="6"/>
      <c r="D105" s="6"/>
    </row>
    <row r="106" spans="1:4" ht="20.100000000000001" customHeight="1">
      <c r="A106" s="6"/>
      <c r="B106" s="6"/>
      <c r="C106" s="6"/>
      <c r="D106" s="6"/>
    </row>
    <row r="107" spans="1:4" ht="20.100000000000001" customHeight="1">
      <c r="A107" s="6"/>
      <c r="B107" s="6"/>
      <c r="C107" s="6"/>
      <c r="D107" s="6"/>
    </row>
    <row r="108" spans="1:4" ht="20.100000000000001" customHeight="1">
      <c r="A108" s="6"/>
      <c r="B108" s="6"/>
      <c r="C108" s="6"/>
      <c r="D108" s="6"/>
    </row>
    <row r="109" spans="1:4" ht="20.100000000000001" customHeight="1">
      <c r="A109" s="6"/>
      <c r="B109" s="6"/>
      <c r="C109" s="6"/>
      <c r="D109" s="6"/>
    </row>
    <row r="110" spans="1:4" ht="20.100000000000001" customHeight="1">
      <c r="A110" s="6"/>
      <c r="B110" s="6"/>
      <c r="C110" s="6"/>
      <c r="D110" s="6"/>
    </row>
    <row r="111" spans="1:4" ht="20.100000000000001" customHeight="1">
      <c r="A111" s="6"/>
      <c r="B111" s="6"/>
      <c r="C111" s="6"/>
      <c r="D111" s="6"/>
    </row>
    <row r="112" spans="1:4" ht="20.100000000000001" customHeight="1">
      <c r="A112" s="6"/>
      <c r="B112" s="6"/>
      <c r="C112" s="6"/>
      <c r="D112" s="6"/>
    </row>
    <row r="113" spans="1:4" ht="20.100000000000001" customHeight="1">
      <c r="A113" s="6"/>
      <c r="B113" s="6"/>
      <c r="C113" s="6"/>
      <c r="D113" s="6"/>
    </row>
    <row r="114" spans="1:4" ht="20.100000000000001" customHeight="1">
      <c r="A114" s="6"/>
      <c r="B114" s="6"/>
      <c r="C114" s="6"/>
      <c r="D114" s="6"/>
    </row>
    <row r="115" spans="1:4" ht="20.100000000000001" customHeight="1">
      <c r="A115" s="6"/>
      <c r="B115" s="6"/>
      <c r="C115" s="6"/>
      <c r="D115" s="6"/>
    </row>
    <row r="116" spans="1:4" ht="20.100000000000001" customHeight="1">
      <c r="A116" s="6"/>
      <c r="B116" s="6"/>
      <c r="C116" s="6"/>
      <c r="D116" s="6"/>
    </row>
    <row r="117" spans="1:4" ht="20.100000000000001" customHeight="1">
      <c r="A117" s="6"/>
      <c r="B117" s="6"/>
      <c r="C117" s="6"/>
      <c r="D117" s="6"/>
    </row>
    <row r="118" spans="1:4" ht="20.100000000000001" customHeight="1">
      <c r="A118" s="6"/>
      <c r="B118" s="6"/>
      <c r="C118" s="6"/>
      <c r="D118" s="6"/>
    </row>
    <row r="119" spans="1:4" ht="20.100000000000001" customHeight="1">
      <c r="A119" s="6"/>
      <c r="B119" s="6"/>
      <c r="C119" s="6"/>
      <c r="D119" s="6"/>
    </row>
    <row r="120" spans="1:4" ht="20.100000000000001" customHeight="1">
      <c r="A120" s="6"/>
      <c r="B120" s="6"/>
      <c r="C120" s="6"/>
      <c r="D120" s="6"/>
    </row>
    <row r="121" spans="1:4" ht="20.100000000000001" customHeight="1">
      <c r="A121" s="6"/>
      <c r="B121" s="6"/>
      <c r="C121" s="6"/>
      <c r="D121" s="6"/>
    </row>
    <row r="122" spans="1:4" ht="20.100000000000001" customHeight="1">
      <c r="A122" s="6"/>
      <c r="B122" s="6"/>
      <c r="C122" s="6"/>
      <c r="D122" s="6"/>
    </row>
    <row r="123" spans="1:4" ht="20.100000000000001" customHeight="1">
      <c r="A123" s="6"/>
      <c r="B123" s="6"/>
      <c r="C123" s="6"/>
      <c r="D123" s="6"/>
    </row>
    <row r="124" spans="1:4" ht="20.100000000000001" customHeight="1">
      <c r="A124" s="6"/>
      <c r="B124" s="6"/>
      <c r="C124" s="6"/>
      <c r="D124" s="6"/>
    </row>
    <row r="125" spans="1:4" ht="20.100000000000001" customHeight="1">
      <c r="A125" s="6"/>
      <c r="B125" s="6"/>
      <c r="C125" s="6"/>
      <c r="D125" s="6"/>
    </row>
    <row r="126" spans="1:4" ht="20.100000000000001" customHeight="1">
      <c r="A126" s="6"/>
      <c r="B126" s="6"/>
      <c r="C126" s="6"/>
      <c r="D126" s="6"/>
    </row>
    <row r="127" spans="1:4" ht="20.100000000000001" customHeight="1">
      <c r="A127" s="6"/>
      <c r="B127" s="6"/>
      <c r="C127" s="6"/>
      <c r="D127" s="6"/>
    </row>
    <row r="128" spans="1:4" ht="20.100000000000001" customHeight="1">
      <c r="A128" s="6"/>
      <c r="B128" s="6"/>
      <c r="C128" s="6"/>
      <c r="D128" s="6"/>
    </row>
    <row r="129" spans="1:4" ht="20.100000000000001" customHeight="1">
      <c r="A129" s="6"/>
      <c r="B129" s="6"/>
      <c r="C129" s="6"/>
      <c r="D129" s="6"/>
    </row>
    <row r="130" spans="1:4" ht="20.100000000000001" customHeight="1">
      <c r="A130" s="6"/>
      <c r="B130" s="6"/>
      <c r="C130" s="6"/>
      <c r="D130" s="6"/>
    </row>
    <row r="131" spans="1:4" ht="20.100000000000001" customHeight="1">
      <c r="A131" s="6"/>
      <c r="B131" s="6"/>
      <c r="C131" s="6"/>
      <c r="D131" s="6"/>
    </row>
    <row r="132" spans="1:4" ht="20.100000000000001" customHeight="1">
      <c r="A132" s="6"/>
      <c r="B132" s="6"/>
      <c r="C132" s="6"/>
      <c r="D132" s="6"/>
    </row>
    <row r="133" spans="1:4" ht="20.100000000000001" customHeight="1">
      <c r="A133" s="6"/>
      <c r="B133" s="6"/>
      <c r="C133" s="6"/>
      <c r="D133" s="6"/>
    </row>
    <row r="134" spans="1:4" ht="20.100000000000001" customHeight="1">
      <c r="A134" s="6"/>
      <c r="B134" s="6"/>
      <c r="C134" s="6"/>
      <c r="D134" s="6"/>
    </row>
    <row r="135" spans="1:4" ht="20.100000000000001" customHeight="1">
      <c r="A135" s="6"/>
      <c r="B135" s="6"/>
      <c r="C135" s="6"/>
      <c r="D135" s="6"/>
    </row>
    <row r="136" spans="1:4" ht="20.100000000000001" customHeight="1">
      <c r="A136" s="6"/>
      <c r="B136" s="6"/>
      <c r="C136" s="6"/>
      <c r="D136" s="6"/>
    </row>
    <row r="137" spans="1:4" ht="20.100000000000001" customHeight="1">
      <c r="A137" s="6"/>
      <c r="B137" s="6"/>
      <c r="C137" s="6"/>
      <c r="D137" s="6"/>
    </row>
    <row r="138" spans="1:4" ht="20.100000000000001" customHeight="1">
      <c r="A138" s="6"/>
      <c r="B138" s="6"/>
      <c r="C138" s="6"/>
      <c r="D138" s="6"/>
    </row>
    <row r="139" spans="1:4" ht="20.100000000000001" customHeight="1">
      <c r="A139" s="6"/>
      <c r="B139" s="6"/>
      <c r="C139" s="6"/>
      <c r="D139" s="6"/>
    </row>
    <row r="140" spans="1:4" ht="20.100000000000001" customHeight="1">
      <c r="A140" s="6"/>
      <c r="B140" s="6"/>
      <c r="C140" s="6"/>
      <c r="D140" s="6"/>
    </row>
    <row r="141" spans="1:4" ht="20.100000000000001" customHeight="1">
      <c r="A141" s="6"/>
      <c r="B141" s="6"/>
      <c r="C141" s="6"/>
      <c r="D141" s="6"/>
    </row>
    <row r="142" spans="1:4" ht="20.100000000000001" customHeight="1">
      <c r="A142" s="6"/>
      <c r="B142" s="6"/>
      <c r="C142" s="6"/>
      <c r="D142" s="6"/>
    </row>
    <row r="143" spans="1:4" ht="20.100000000000001" customHeight="1">
      <c r="A143" s="6"/>
      <c r="B143" s="6"/>
      <c r="C143" s="6"/>
      <c r="D143" s="6"/>
    </row>
    <row r="144" spans="1:4" ht="20.100000000000001" customHeight="1">
      <c r="A144" s="6"/>
      <c r="B144" s="6"/>
      <c r="C144" s="6"/>
      <c r="D144" s="6"/>
    </row>
    <row r="145" spans="1:4" ht="20.100000000000001" customHeight="1">
      <c r="A145" s="6"/>
      <c r="B145" s="6"/>
      <c r="C145" s="6"/>
      <c r="D145" s="6"/>
    </row>
    <row r="146" spans="1:4" ht="20.100000000000001" customHeight="1">
      <c r="A146" s="6"/>
      <c r="B146" s="6"/>
      <c r="C146" s="6"/>
      <c r="D146" s="6"/>
    </row>
    <row r="147" spans="1:4" ht="20.100000000000001" customHeight="1">
      <c r="A147" s="6"/>
      <c r="B147" s="6"/>
      <c r="C147" s="6"/>
      <c r="D147" s="6"/>
    </row>
    <row r="148" spans="1:4" ht="20.100000000000001" customHeight="1">
      <c r="A148" s="6"/>
      <c r="B148" s="6"/>
      <c r="C148" s="6"/>
      <c r="D148" s="6"/>
    </row>
    <row r="149" spans="1:4" ht="20.100000000000001" customHeight="1">
      <c r="A149" s="6"/>
      <c r="B149" s="6"/>
      <c r="C149" s="6"/>
      <c r="D149" s="6"/>
    </row>
    <row r="150" spans="1:4" ht="20.100000000000001" customHeight="1">
      <c r="A150" s="6"/>
      <c r="B150" s="6"/>
      <c r="C150" s="6"/>
      <c r="D150" s="6"/>
    </row>
    <row r="151" spans="1:4" ht="20.100000000000001" customHeight="1">
      <c r="A151" s="6"/>
      <c r="B151" s="6"/>
      <c r="C151" s="6"/>
      <c r="D151" s="6"/>
    </row>
    <row r="152" spans="1:4" ht="20.100000000000001" customHeight="1">
      <c r="A152" s="6"/>
      <c r="B152" s="6"/>
      <c r="C152" s="6"/>
      <c r="D152" s="6"/>
    </row>
    <row r="153" spans="1:4" ht="20.100000000000001" customHeight="1">
      <c r="A153" s="6"/>
      <c r="B153" s="6"/>
      <c r="C153" s="6"/>
      <c r="D153" s="6"/>
    </row>
    <row r="154" spans="1:4" ht="20.100000000000001" customHeight="1">
      <c r="A154" s="6"/>
      <c r="B154" s="6"/>
      <c r="C154" s="6"/>
      <c r="D154" s="6"/>
    </row>
    <row r="155" spans="1:4" ht="20.100000000000001" customHeight="1">
      <c r="A155" s="6"/>
      <c r="B155" s="6"/>
      <c r="C155" s="6"/>
      <c r="D155" s="6"/>
    </row>
    <row r="156" spans="1:4" ht="20.100000000000001" customHeight="1">
      <c r="A156" s="6"/>
      <c r="B156" s="6"/>
      <c r="C156" s="6"/>
      <c r="D156" s="6"/>
    </row>
    <row r="157" spans="1:4" ht="20.100000000000001" customHeight="1">
      <c r="A157" s="6"/>
      <c r="B157" s="6"/>
      <c r="C157" s="6"/>
      <c r="D157" s="6"/>
    </row>
    <row r="158" spans="1:4" ht="20.100000000000001" customHeight="1">
      <c r="A158" s="6"/>
      <c r="B158" s="6"/>
      <c r="C158" s="6"/>
      <c r="D158" s="6"/>
    </row>
    <row r="159" spans="1:4" ht="20.100000000000001" customHeight="1">
      <c r="A159" s="6"/>
      <c r="B159" s="6"/>
      <c r="C159" s="6"/>
      <c r="D159" s="6"/>
    </row>
    <row r="160" spans="1:4" ht="20.100000000000001" customHeight="1">
      <c r="A160" s="6"/>
      <c r="B160" s="6"/>
      <c r="C160" s="6"/>
      <c r="D160" s="6"/>
    </row>
    <row r="161" spans="1:4" ht="20.100000000000001" customHeight="1">
      <c r="A161" s="6"/>
      <c r="B161" s="6"/>
      <c r="C161" s="6"/>
      <c r="D161" s="6"/>
    </row>
    <row r="162" spans="1:4" ht="20.100000000000001" customHeight="1">
      <c r="A162" s="6"/>
      <c r="B162" s="6"/>
      <c r="C162" s="6"/>
      <c r="D162" s="6"/>
    </row>
    <row r="163" spans="1:4" ht="20.100000000000001" customHeight="1">
      <c r="A163" s="6"/>
      <c r="B163" s="6"/>
      <c r="C163" s="6"/>
      <c r="D163" s="6"/>
    </row>
    <row r="164" spans="1:4" ht="20.100000000000001" customHeight="1">
      <c r="A164" s="6"/>
      <c r="B164" s="6"/>
      <c r="C164" s="6"/>
      <c r="D164" s="6"/>
    </row>
    <row r="165" spans="1:4" ht="20.100000000000001" customHeight="1">
      <c r="A165" s="6"/>
      <c r="B165" s="6"/>
      <c r="C165" s="6"/>
      <c r="D165" s="6"/>
    </row>
    <row r="166" spans="1:4" ht="20.100000000000001" customHeight="1">
      <c r="A166" s="6"/>
      <c r="B166" s="6"/>
      <c r="C166" s="6"/>
      <c r="D166" s="6"/>
    </row>
    <row r="167" spans="1:4" ht="20.100000000000001" customHeight="1">
      <c r="A167" s="6"/>
      <c r="B167" s="6"/>
      <c r="C167" s="6"/>
      <c r="D167" s="6"/>
    </row>
    <row r="168" spans="1:4" ht="20.100000000000001" customHeight="1">
      <c r="A168" s="6"/>
      <c r="B168" s="6"/>
      <c r="C168" s="6"/>
      <c r="D168" s="6"/>
    </row>
    <row r="169" spans="1:4" ht="20.100000000000001" customHeight="1">
      <c r="A169" s="6"/>
      <c r="B169" s="6"/>
      <c r="C169" s="6"/>
      <c r="D169" s="6"/>
    </row>
    <row r="170" spans="1:4" ht="20.100000000000001" customHeight="1">
      <c r="A170" s="6"/>
      <c r="B170" s="6"/>
      <c r="C170" s="6"/>
      <c r="D170" s="6"/>
    </row>
    <row r="171" spans="1:4" ht="20.100000000000001" customHeight="1">
      <c r="A171" s="6"/>
      <c r="B171" s="6"/>
      <c r="C171" s="6"/>
      <c r="D171" s="6"/>
    </row>
    <row r="172" spans="1:4" ht="20.100000000000001" customHeight="1">
      <c r="A172" s="6"/>
      <c r="B172" s="6"/>
      <c r="C172" s="6"/>
      <c r="D172" s="6"/>
    </row>
    <row r="173" spans="1:4" ht="20.100000000000001" customHeight="1">
      <c r="A173" s="6"/>
      <c r="B173" s="6"/>
      <c r="C173" s="6"/>
      <c r="D173" s="6"/>
    </row>
    <row r="174" spans="1:4" ht="20.100000000000001" customHeight="1">
      <c r="A174" s="6"/>
      <c r="B174" s="6"/>
      <c r="C174" s="6"/>
      <c r="D174" s="6"/>
    </row>
    <row r="175" spans="1:4" ht="20.100000000000001" customHeight="1">
      <c r="A175" s="6"/>
      <c r="B175" s="6"/>
      <c r="C175" s="6"/>
      <c r="D175" s="6"/>
    </row>
    <row r="176" spans="1:4" ht="20.100000000000001" customHeight="1">
      <c r="A176" s="6"/>
      <c r="B176" s="6"/>
      <c r="C176" s="6"/>
      <c r="D176" s="6"/>
    </row>
    <row r="177" spans="1:4" ht="20.100000000000001" customHeight="1">
      <c r="A177" s="6"/>
      <c r="B177" s="6"/>
      <c r="C177" s="6"/>
      <c r="D177" s="6"/>
    </row>
    <row r="178" spans="1:4" ht="20.100000000000001" customHeight="1">
      <c r="A178" s="6"/>
      <c r="B178" s="6"/>
      <c r="C178" s="6"/>
      <c r="D178" s="6"/>
    </row>
    <row r="179" spans="1:4" ht="20.100000000000001" customHeight="1">
      <c r="A179" s="6"/>
      <c r="B179" s="6"/>
      <c r="C179" s="6"/>
      <c r="D179" s="6"/>
    </row>
    <row r="180" spans="1:4" ht="20.100000000000001" customHeight="1">
      <c r="A180" s="6"/>
      <c r="B180" s="6"/>
      <c r="C180" s="6"/>
      <c r="D180" s="6"/>
    </row>
    <row r="181" spans="1:4" ht="20.100000000000001" customHeight="1">
      <c r="A181" s="6"/>
      <c r="B181" s="6"/>
      <c r="C181" s="6"/>
      <c r="D181" s="6"/>
    </row>
    <row r="182" spans="1:4" ht="20.100000000000001" customHeight="1">
      <c r="A182" s="6"/>
      <c r="B182" s="6"/>
      <c r="C182" s="6"/>
      <c r="D182" s="6"/>
    </row>
    <row r="183" spans="1:4" ht="20.100000000000001" customHeight="1">
      <c r="A183" s="6"/>
      <c r="B183" s="6"/>
      <c r="C183" s="6"/>
      <c r="D183" s="6"/>
    </row>
    <row r="184" spans="1:4" ht="20.100000000000001" customHeight="1">
      <c r="A184" s="6"/>
      <c r="B184" s="6"/>
      <c r="C184" s="6"/>
      <c r="D184" s="6"/>
    </row>
    <row r="185" spans="1:4" ht="20.100000000000001" customHeight="1">
      <c r="A185" s="6"/>
      <c r="B185" s="6"/>
      <c r="C185" s="6"/>
      <c r="D185" s="6"/>
    </row>
    <row r="186" spans="1:4" ht="20.100000000000001" customHeight="1">
      <c r="A186" s="6"/>
      <c r="B186" s="6"/>
      <c r="C186" s="6"/>
      <c r="D186" s="6"/>
    </row>
    <row r="187" spans="1:4" ht="20.100000000000001" customHeight="1">
      <c r="A187" s="6"/>
      <c r="B187" s="6"/>
      <c r="C187" s="6"/>
      <c r="D187" s="6"/>
    </row>
    <row r="188" spans="1:4" ht="20.100000000000001" customHeight="1">
      <c r="A188" s="6"/>
      <c r="B188" s="6"/>
      <c r="C188" s="6"/>
      <c r="D188" s="6"/>
    </row>
    <row r="189" spans="1:4" ht="20.100000000000001" customHeight="1">
      <c r="A189" s="6"/>
      <c r="B189" s="6"/>
      <c r="C189" s="6"/>
      <c r="D189" s="6"/>
    </row>
    <row r="190" spans="1:4" ht="20.100000000000001" customHeight="1">
      <c r="A190" s="6"/>
      <c r="B190" s="6"/>
      <c r="C190" s="6"/>
      <c r="D190" s="6"/>
    </row>
    <row r="191" spans="1:4" ht="20.100000000000001" customHeight="1">
      <c r="A191" s="6"/>
      <c r="B191" s="6"/>
      <c r="C191" s="6"/>
      <c r="D191" s="6"/>
    </row>
    <row r="192" spans="1:4" ht="20.100000000000001" customHeight="1">
      <c r="A192" s="6"/>
      <c r="B192" s="6"/>
      <c r="C192" s="6"/>
      <c r="D192" s="6"/>
    </row>
    <row r="193" spans="1:4" ht="20.100000000000001" customHeight="1">
      <c r="A193" s="6"/>
      <c r="B193" s="6"/>
      <c r="C193" s="6"/>
      <c r="D193" s="6"/>
    </row>
    <row r="194" spans="1:4" ht="20.100000000000001" customHeight="1">
      <c r="A194" s="6"/>
      <c r="B194" s="6"/>
      <c r="C194" s="6"/>
      <c r="D194" s="6"/>
    </row>
    <row r="195" spans="1:4" ht="20.100000000000001" customHeight="1">
      <c r="A195" s="6"/>
      <c r="B195" s="6"/>
      <c r="C195" s="6"/>
      <c r="D195" s="6"/>
    </row>
    <row r="196" spans="1:4" ht="20.100000000000001" customHeight="1">
      <c r="A196" s="6"/>
      <c r="B196" s="6"/>
      <c r="C196" s="6"/>
      <c r="D196" s="6"/>
    </row>
    <row r="197" spans="1:4" ht="20.100000000000001" customHeight="1">
      <c r="A197" s="6"/>
      <c r="B197" s="6"/>
      <c r="C197" s="6"/>
      <c r="D197" s="6"/>
    </row>
    <row r="198" spans="1:4" ht="20.100000000000001" customHeight="1">
      <c r="A198" s="6"/>
      <c r="B198" s="6"/>
      <c r="C198" s="6"/>
      <c r="D198" s="6"/>
    </row>
    <row r="199" spans="1:4" ht="20.100000000000001" customHeight="1">
      <c r="A199" s="6"/>
      <c r="B199" s="6"/>
      <c r="C199" s="6"/>
      <c r="D199" s="6"/>
    </row>
    <row r="200" spans="1:4" ht="20.100000000000001" customHeight="1">
      <c r="A200" s="6"/>
      <c r="B200" s="6"/>
      <c r="C200" s="6"/>
      <c r="D200" s="6"/>
    </row>
    <row r="201" spans="1:4" ht="20.100000000000001" customHeight="1">
      <c r="A201" s="6"/>
      <c r="B201" s="6"/>
      <c r="C201" s="6"/>
      <c r="D201" s="6"/>
    </row>
    <row r="202" spans="1:4" ht="20.100000000000001" customHeight="1">
      <c r="A202" s="6"/>
      <c r="B202" s="6"/>
      <c r="C202" s="6"/>
      <c r="D202" s="6"/>
    </row>
    <row r="203" spans="1:4" ht="20.100000000000001" customHeight="1">
      <c r="A203" s="6"/>
      <c r="B203" s="6"/>
      <c r="C203" s="6"/>
      <c r="D203" s="6"/>
    </row>
    <row r="204" spans="1:4" ht="20.100000000000001" customHeight="1">
      <c r="A204" s="6"/>
      <c r="B204" s="6"/>
      <c r="C204" s="6"/>
      <c r="D204" s="6"/>
    </row>
    <row r="205" spans="1:4" ht="20.100000000000001" customHeight="1">
      <c r="A205" s="6"/>
      <c r="B205" s="6"/>
      <c r="C205" s="6"/>
      <c r="D205" s="6"/>
    </row>
    <row r="206" spans="1:4" ht="20.100000000000001" customHeight="1">
      <c r="A206" s="6"/>
      <c r="B206" s="6"/>
      <c r="C206" s="6"/>
      <c r="D206" s="6"/>
    </row>
    <row r="207" spans="1:4" ht="20.100000000000001" customHeight="1">
      <c r="A207" s="6"/>
      <c r="B207" s="6"/>
      <c r="C207" s="6"/>
      <c r="D207" s="6"/>
    </row>
    <row r="208" spans="1:4" ht="20.100000000000001" customHeight="1">
      <c r="A208" s="6"/>
      <c r="B208" s="6"/>
      <c r="C208" s="6"/>
      <c r="D208" s="6"/>
    </row>
    <row r="209" spans="1:4" ht="20.100000000000001" customHeight="1">
      <c r="A209" s="6"/>
      <c r="B209" s="6"/>
      <c r="C209" s="6"/>
      <c r="D209" s="6"/>
    </row>
    <row r="210" spans="1:4" ht="20.100000000000001" customHeight="1">
      <c r="A210" s="6"/>
      <c r="B210" s="6"/>
      <c r="C210" s="6"/>
      <c r="D210" s="6"/>
    </row>
    <row r="211" spans="1:4" ht="20.100000000000001" customHeight="1">
      <c r="A211" s="6"/>
      <c r="B211" s="6"/>
      <c r="C211" s="6"/>
      <c r="D211" s="6"/>
    </row>
    <row r="212" spans="1:4" ht="20.100000000000001" customHeight="1">
      <c r="A212" s="6"/>
      <c r="B212" s="6"/>
      <c r="C212" s="6"/>
      <c r="D212" s="6"/>
    </row>
    <row r="213" spans="1:4" ht="20.100000000000001" customHeight="1">
      <c r="A213" s="6"/>
      <c r="B213" s="6"/>
      <c r="C213" s="6"/>
      <c r="D213" s="6"/>
    </row>
    <row r="214" spans="1:4" ht="20.100000000000001" customHeight="1">
      <c r="A214" s="6"/>
      <c r="B214" s="6"/>
      <c r="C214" s="6"/>
      <c r="D214" s="6"/>
    </row>
    <row r="215" spans="1:4" ht="20.100000000000001" customHeight="1">
      <c r="A215" s="6"/>
      <c r="B215" s="6"/>
      <c r="C215" s="6"/>
      <c r="D215" s="6"/>
    </row>
    <row r="216" spans="1:4" ht="20.100000000000001" customHeight="1">
      <c r="A216" s="6"/>
      <c r="B216" s="6"/>
      <c r="C216" s="6"/>
      <c r="D216" s="6"/>
    </row>
    <row r="217" spans="1:4" ht="20.100000000000001" customHeight="1">
      <c r="A217" s="6"/>
      <c r="B217" s="6"/>
      <c r="C217" s="6"/>
      <c r="D217" s="6"/>
    </row>
    <row r="218" spans="1:4" ht="20.100000000000001" customHeight="1">
      <c r="A218" s="6"/>
      <c r="B218" s="6"/>
      <c r="C218" s="6"/>
      <c r="D218" s="6"/>
    </row>
    <row r="219" spans="1:4" ht="20.100000000000001" customHeight="1">
      <c r="A219" s="6"/>
      <c r="B219" s="6"/>
      <c r="C219" s="6"/>
      <c r="D219" s="6"/>
    </row>
    <row r="220" spans="1:4" ht="20.100000000000001" customHeight="1">
      <c r="A220" s="6"/>
      <c r="B220" s="6"/>
      <c r="C220" s="6"/>
      <c r="D220" s="6"/>
    </row>
    <row r="221" spans="1:4" ht="20.100000000000001" customHeight="1">
      <c r="A221" s="6"/>
      <c r="B221" s="6"/>
      <c r="C221" s="6"/>
      <c r="D221" s="6"/>
    </row>
    <row r="222" spans="1:4" ht="20.100000000000001" customHeight="1">
      <c r="A222" s="6"/>
      <c r="B222" s="6"/>
      <c r="C222" s="6"/>
      <c r="D222" s="6"/>
    </row>
    <row r="223" spans="1:4" ht="20.100000000000001" customHeight="1">
      <c r="A223" s="6"/>
      <c r="B223" s="6"/>
      <c r="C223" s="6"/>
      <c r="D223" s="6"/>
    </row>
    <row r="224" spans="1:4" ht="20.100000000000001" customHeight="1">
      <c r="A224" s="6"/>
      <c r="B224" s="6"/>
      <c r="C224" s="6"/>
      <c r="D224" s="6"/>
    </row>
    <row r="225" spans="1:4" ht="20.100000000000001" customHeight="1">
      <c r="A225" s="6"/>
      <c r="B225" s="6"/>
      <c r="C225" s="6"/>
      <c r="D225" s="6"/>
    </row>
    <row r="226" spans="1:4" ht="20.100000000000001" customHeight="1">
      <c r="A226" s="6"/>
      <c r="B226" s="6"/>
      <c r="C226" s="6"/>
      <c r="D226" s="6"/>
    </row>
    <row r="227" spans="1:4" ht="20.100000000000001" customHeight="1">
      <c r="A227" s="6"/>
      <c r="B227" s="6"/>
      <c r="C227" s="6"/>
      <c r="D227" s="6"/>
    </row>
    <row r="228" spans="1:4" ht="20.100000000000001" customHeight="1">
      <c r="A228" s="6"/>
      <c r="B228" s="6"/>
      <c r="C228" s="6"/>
      <c r="D228" s="6"/>
    </row>
    <row r="229" spans="1:4" ht="20.100000000000001" customHeight="1">
      <c r="A229" s="6"/>
      <c r="B229" s="6"/>
      <c r="C229" s="6"/>
      <c r="D229" s="6"/>
    </row>
    <row r="230" spans="1:4" ht="20.100000000000001" customHeight="1">
      <c r="A230" s="6"/>
      <c r="B230" s="6"/>
      <c r="C230" s="6"/>
      <c r="D230" s="6"/>
    </row>
    <row r="231" spans="1:4" ht="20.100000000000001" customHeight="1">
      <c r="A231" s="6"/>
      <c r="B231" s="6"/>
      <c r="C231" s="6"/>
      <c r="D231" s="6"/>
    </row>
    <row r="232" spans="1:4" ht="20.100000000000001" customHeight="1">
      <c r="A232" s="6"/>
      <c r="B232" s="6"/>
      <c r="C232" s="6"/>
      <c r="D232" s="6"/>
    </row>
    <row r="233" spans="1:4" ht="20.100000000000001" customHeight="1">
      <c r="A233" s="6"/>
      <c r="B233" s="6"/>
      <c r="C233" s="6"/>
      <c r="D233" s="6"/>
    </row>
    <row r="234" spans="1:4" ht="20.100000000000001" customHeight="1">
      <c r="A234" s="6"/>
      <c r="B234" s="6"/>
      <c r="C234" s="6"/>
      <c r="D234" s="6"/>
    </row>
    <row r="235" spans="1:4" ht="20.100000000000001" customHeight="1">
      <c r="A235" s="6"/>
      <c r="B235" s="6"/>
      <c r="C235" s="6"/>
      <c r="D235" s="6"/>
    </row>
    <row r="236" spans="1:4" ht="20.100000000000001" customHeight="1">
      <c r="A236" s="6"/>
      <c r="B236" s="6"/>
      <c r="C236" s="6"/>
      <c r="D236" s="6"/>
    </row>
    <row r="237" spans="1:4" ht="20.100000000000001" customHeight="1">
      <c r="A237" s="6"/>
      <c r="B237" s="6"/>
      <c r="C237" s="6"/>
      <c r="D237" s="6"/>
    </row>
    <row r="238" spans="1:4" ht="20.100000000000001" customHeight="1">
      <c r="A238" s="6"/>
      <c r="B238" s="6"/>
      <c r="C238" s="6"/>
      <c r="D238" s="6"/>
    </row>
    <row r="239" spans="1:4" ht="20.100000000000001" customHeight="1">
      <c r="A239" s="6"/>
      <c r="B239" s="6"/>
      <c r="C239" s="6"/>
      <c r="D239" s="6"/>
    </row>
    <row r="240" spans="1:4" ht="20.100000000000001" customHeight="1">
      <c r="A240" s="6"/>
      <c r="B240" s="6"/>
      <c r="C240" s="6"/>
      <c r="D240" s="6"/>
    </row>
    <row r="241" spans="1:4" ht="20.100000000000001" customHeight="1">
      <c r="A241" s="6"/>
      <c r="B241" s="6"/>
      <c r="C241" s="6"/>
      <c r="D241" s="6"/>
    </row>
    <row r="242" spans="1:4" ht="20.100000000000001" customHeight="1">
      <c r="A242" s="6"/>
      <c r="B242" s="6"/>
      <c r="C242" s="6"/>
      <c r="D242" s="6"/>
    </row>
    <row r="243" spans="1:4" ht="20.100000000000001" customHeight="1">
      <c r="A243" s="6"/>
      <c r="B243" s="6"/>
      <c r="C243" s="6"/>
      <c r="D243" s="6"/>
    </row>
    <row r="244" spans="1:4" ht="20.100000000000001" customHeight="1">
      <c r="A244" s="6"/>
      <c r="B244" s="6"/>
      <c r="C244" s="6"/>
      <c r="D244" s="6"/>
    </row>
    <row r="245" spans="1:4" ht="20.100000000000001" customHeight="1">
      <c r="A245" s="6"/>
      <c r="B245" s="6"/>
      <c r="C245" s="6"/>
      <c r="D245" s="6"/>
    </row>
    <row r="246" spans="1:4" ht="20.100000000000001" customHeight="1">
      <c r="A246" s="6"/>
      <c r="B246" s="6"/>
      <c r="C246" s="6"/>
      <c r="D246" s="6"/>
    </row>
    <row r="247" spans="1:4" ht="20.100000000000001" customHeight="1">
      <c r="A247" s="6"/>
      <c r="B247" s="6"/>
      <c r="C247" s="6"/>
      <c r="D247" s="6"/>
    </row>
    <row r="248" spans="1:4" ht="20.100000000000001" customHeight="1">
      <c r="A248" s="6"/>
      <c r="B248" s="6"/>
      <c r="C248" s="6"/>
      <c r="D248" s="6"/>
    </row>
    <row r="249" spans="1:4" ht="20.100000000000001" customHeight="1">
      <c r="A249" s="6"/>
      <c r="B249" s="6"/>
      <c r="C249" s="6"/>
      <c r="D249" s="6"/>
    </row>
    <row r="250" spans="1:4" ht="20.100000000000001" customHeight="1">
      <c r="A250" s="6"/>
      <c r="B250" s="6"/>
      <c r="C250" s="6"/>
      <c r="D250" s="6"/>
    </row>
    <row r="251" spans="1:4" ht="20.100000000000001" customHeight="1">
      <c r="A251" s="6"/>
      <c r="B251" s="6"/>
      <c r="C251" s="6"/>
      <c r="D251" s="6"/>
    </row>
    <row r="252" spans="1:4" ht="20.100000000000001" customHeight="1">
      <c r="A252" s="6"/>
      <c r="B252" s="6"/>
      <c r="C252" s="6"/>
      <c r="D252" s="6"/>
    </row>
    <row r="253" spans="1:4" ht="20.100000000000001" customHeight="1">
      <c r="A253" s="6"/>
      <c r="B253" s="6"/>
      <c r="C253" s="6"/>
      <c r="D253" s="6"/>
    </row>
    <row r="254" spans="1:4" ht="20.100000000000001" customHeight="1">
      <c r="A254" s="6"/>
      <c r="B254" s="6"/>
      <c r="C254" s="6"/>
      <c r="D254" s="6"/>
    </row>
    <row r="255" spans="1:4" ht="20.100000000000001" customHeight="1">
      <c r="A255" s="6"/>
      <c r="B255" s="6"/>
      <c r="C255" s="6"/>
      <c r="D255" s="6"/>
    </row>
    <row r="256" spans="1:4" ht="20.100000000000001" customHeight="1">
      <c r="A256" s="6"/>
      <c r="B256" s="6"/>
      <c r="C256" s="6"/>
      <c r="D256" s="6"/>
    </row>
    <row r="257" spans="1:4" ht="20.100000000000001" customHeight="1">
      <c r="A257" s="6"/>
      <c r="B257" s="6"/>
      <c r="C257" s="6"/>
      <c r="D257" s="6"/>
    </row>
    <row r="258" spans="1:4" ht="20.100000000000001" customHeight="1">
      <c r="A258" s="6"/>
      <c r="B258" s="6"/>
      <c r="C258" s="6"/>
      <c r="D258" s="6"/>
    </row>
    <row r="259" spans="1:4" ht="20.100000000000001" customHeight="1">
      <c r="A259" s="6"/>
      <c r="B259" s="6"/>
      <c r="C259" s="6"/>
      <c r="D259" s="6"/>
    </row>
    <row r="260" spans="1:4" ht="20.100000000000001" customHeight="1">
      <c r="A260" s="6"/>
      <c r="B260" s="6"/>
      <c r="C260" s="6"/>
      <c r="D260" s="6"/>
    </row>
    <row r="261" spans="1:4" ht="20.100000000000001" customHeight="1">
      <c r="A261" s="6"/>
      <c r="B261" s="6"/>
      <c r="C261" s="6"/>
      <c r="D261" s="6"/>
    </row>
    <row r="262" spans="1:4" ht="20.100000000000001" customHeight="1">
      <c r="A262" s="6"/>
      <c r="B262" s="6"/>
      <c r="C262" s="6"/>
      <c r="D262" s="6"/>
    </row>
    <row r="263" spans="1:4" ht="20.100000000000001" customHeight="1">
      <c r="A263" s="6"/>
      <c r="B263" s="6"/>
      <c r="C263" s="6"/>
      <c r="D263" s="6"/>
    </row>
    <row r="264" spans="1:4" ht="20.100000000000001" customHeight="1">
      <c r="A264" s="6"/>
      <c r="B264" s="6"/>
      <c r="C264" s="6"/>
      <c r="D264" s="6"/>
    </row>
    <row r="265" spans="1:4" ht="20.100000000000001" customHeight="1">
      <c r="A265" s="6"/>
      <c r="B265" s="6"/>
      <c r="C265" s="6"/>
      <c r="D265" s="6"/>
    </row>
    <row r="266" spans="1:4" ht="20.100000000000001" customHeight="1">
      <c r="A266" s="6"/>
      <c r="B266" s="6"/>
      <c r="C266" s="6"/>
      <c r="D266" s="6"/>
    </row>
    <row r="267" spans="1:4" ht="20.100000000000001" customHeight="1">
      <c r="A267" s="6"/>
      <c r="B267" s="6"/>
      <c r="C267" s="6"/>
      <c r="D267" s="6"/>
    </row>
    <row r="268" spans="1:4" ht="20.100000000000001" customHeight="1">
      <c r="A268" s="6"/>
      <c r="B268" s="6"/>
      <c r="C268" s="6"/>
      <c r="D268" s="6"/>
    </row>
    <row r="269" spans="1:4" ht="20.100000000000001" customHeight="1">
      <c r="A269" s="6"/>
      <c r="B269" s="6"/>
      <c r="C269" s="6"/>
      <c r="D269" s="6"/>
    </row>
    <row r="270" spans="1:4" ht="20.100000000000001" customHeight="1">
      <c r="A270" s="6"/>
      <c r="B270" s="6"/>
      <c r="C270" s="6"/>
      <c r="D270" s="6"/>
    </row>
    <row r="271" spans="1:4" ht="20.100000000000001" customHeight="1">
      <c r="A271" s="6"/>
      <c r="B271" s="6"/>
      <c r="C271" s="6"/>
      <c r="D271" s="6"/>
    </row>
    <row r="272" spans="1:4" ht="20.100000000000001" customHeight="1">
      <c r="A272" s="6"/>
      <c r="B272" s="6"/>
      <c r="C272" s="6"/>
      <c r="D272" s="6"/>
    </row>
    <row r="273" spans="1:4" ht="20.100000000000001" customHeight="1">
      <c r="A273" s="6"/>
      <c r="B273" s="6"/>
      <c r="C273" s="6"/>
      <c r="D273" s="6"/>
    </row>
    <row r="274" spans="1:4" ht="20.100000000000001" customHeight="1">
      <c r="A274" s="6"/>
      <c r="B274" s="6"/>
      <c r="C274" s="6"/>
      <c r="D274" s="6"/>
    </row>
    <row r="275" spans="1:4" ht="20.100000000000001" customHeight="1">
      <c r="A275" s="6"/>
      <c r="B275" s="6"/>
      <c r="C275" s="6"/>
      <c r="D275" s="6"/>
    </row>
    <row r="276" spans="1:4" ht="20.100000000000001" customHeight="1">
      <c r="A276" s="6"/>
      <c r="B276" s="6"/>
      <c r="C276" s="6"/>
      <c r="D276" s="6"/>
    </row>
    <row r="277" spans="1:4" ht="20.100000000000001" customHeight="1">
      <c r="A277" s="6"/>
      <c r="B277" s="6"/>
      <c r="C277" s="6"/>
      <c r="D277" s="6"/>
    </row>
    <row r="278" spans="1:4" ht="20.100000000000001" customHeight="1">
      <c r="A278" s="6"/>
      <c r="B278" s="6"/>
      <c r="C278" s="6"/>
      <c r="D278" s="6"/>
    </row>
    <row r="279" spans="1:4" ht="20.100000000000001" customHeight="1">
      <c r="A279" s="6"/>
      <c r="B279" s="6"/>
      <c r="C279" s="6"/>
      <c r="D279" s="6"/>
    </row>
    <row r="280" spans="1:4" ht="20.100000000000001" customHeight="1">
      <c r="A280" s="6"/>
      <c r="B280" s="6"/>
      <c r="C280" s="6"/>
      <c r="D280" s="6"/>
    </row>
    <row r="281" spans="1:4" ht="20.100000000000001" customHeight="1">
      <c r="A281" s="6"/>
      <c r="B281" s="6"/>
      <c r="C281" s="6"/>
      <c r="D281" s="6"/>
    </row>
    <row r="282" spans="1:4" ht="20.100000000000001" customHeight="1">
      <c r="A282" s="6"/>
      <c r="B282" s="6"/>
      <c r="C282" s="6"/>
      <c r="D282" s="6"/>
    </row>
    <row r="283" spans="1:4" ht="20.100000000000001" customHeight="1">
      <c r="A283" s="6"/>
      <c r="B283" s="6"/>
      <c r="C283" s="6"/>
      <c r="D283" s="6"/>
    </row>
    <row r="284" spans="1:4" ht="20.100000000000001" customHeight="1">
      <c r="A284" s="6"/>
      <c r="B284" s="6"/>
      <c r="C284" s="6"/>
      <c r="D284" s="6"/>
    </row>
    <row r="285" spans="1:4" ht="20.100000000000001" customHeight="1">
      <c r="A285" s="6"/>
      <c r="B285" s="6"/>
      <c r="C285" s="6"/>
      <c r="D285" s="6"/>
    </row>
    <row r="286" spans="1:4" ht="20.100000000000001" customHeight="1">
      <c r="A286" s="6"/>
      <c r="B286" s="6"/>
      <c r="C286" s="6"/>
      <c r="D286" s="6"/>
    </row>
    <row r="287" spans="1:4" ht="20.100000000000001" customHeight="1">
      <c r="A287" s="6"/>
      <c r="B287" s="6"/>
      <c r="C287" s="6"/>
      <c r="D287" s="6"/>
    </row>
    <row r="288" spans="1:4" ht="20.100000000000001" customHeight="1">
      <c r="A288" s="6"/>
      <c r="B288" s="6"/>
      <c r="C288" s="6"/>
      <c r="D288" s="6"/>
    </row>
    <row r="289" spans="1:4" ht="20.100000000000001" customHeight="1">
      <c r="A289" s="6"/>
      <c r="B289" s="6"/>
      <c r="C289" s="6"/>
      <c r="D289" s="6"/>
    </row>
    <row r="290" spans="1:4" ht="20.100000000000001" customHeight="1">
      <c r="A290" s="6"/>
      <c r="B290" s="6"/>
      <c r="C290" s="6"/>
      <c r="D290" s="6"/>
    </row>
    <row r="291" spans="1:4" ht="20.100000000000001" customHeight="1">
      <c r="A291" s="6"/>
      <c r="B291" s="6"/>
      <c r="C291" s="6"/>
      <c r="D291" s="6"/>
    </row>
    <row r="292" spans="1:4" ht="20.100000000000001" customHeight="1">
      <c r="A292" s="6"/>
      <c r="B292" s="6"/>
      <c r="C292" s="6"/>
      <c r="D292" s="6"/>
    </row>
    <row r="293" spans="1:4" ht="20.100000000000001" customHeight="1">
      <c r="A293" s="6"/>
      <c r="B293" s="6"/>
      <c r="C293" s="6"/>
      <c r="D293" s="6"/>
    </row>
    <row r="294" spans="1:4" ht="20.100000000000001" customHeight="1">
      <c r="A294" s="6"/>
      <c r="B294" s="6"/>
      <c r="C294" s="6"/>
      <c r="D294" s="6"/>
    </row>
    <row r="295" spans="1:4" ht="20.100000000000001" customHeight="1">
      <c r="A295" s="6"/>
      <c r="B295" s="6"/>
      <c r="C295" s="6"/>
      <c r="D295" s="6"/>
    </row>
    <row r="296" spans="1:4" ht="20.100000000000001" customHeight="1">
      <c r="A296" s="6"/>
      <c r="B296" s="6"/>
      <c r="C296" s="6"/>
      <c r="D296" s="6"/>
    </row>
    <row r="297" spans="1:4" ht="20.100000000000001" customHeight="1">
      <c r="A297" s="6"/>
      <c r="B297" s="6"/>
      <c r="C297" s="6"/>
      <c r="D297" s="6"/>
    </row>
    <row r="298" spans="1:4" ht="20.100000000000001" customHeight="1">
      <c r="A298" s="6"/>
      <c r="B298" s="6"/>
      <c r="C298" s="6"/>
      <c r="D298" s="6"/>
    </row>
    <row r="299" spans="1:4" ht="20.100000000000001" customHeight="1">
      <c r="A299" s="6"/>
      <c r="B299" s="6"/>
      <c r="C299" s="6"/>
      <c r="D299" s="6"/>
    </row>
    <row r="300" spans="1:4" ht="20.100000000000001" customHeight="1">
      <c r="A300" s="6"/>
      <c r="B300" s="6"/>
      <c r="C300" s="6"/>
      <c r="D300" s="6"/>
    </row>
    <row r="301" spans="1:4" ht="20.100000000000001" customHeight="1">
      <c r="A301" s="6"/>
      <c r="B301" s="6"/>
      <c r="C301" s="6"/>
      <c r="D301" s="6"/>
    </row>
    <row r="302" spans="1:4" ht="20.100000000000001" customHeight="1">
      <c r="A302" s="6"/>
      <c r="B302" s="6"/>
      <c r="C302" s="6"/>
      <c r="D302" s="6"/>
    </row>
    <row r="303" spans="1:4" ht="20.100000000000001" customHeight="1">
      <c r="A303" s="6"/>
      <c r="B303" s="6"/>
      <c r="C303" s="6"/>
      <c r="D303" s="6"/>
    </row>
    <row r="304" spans="1:4" ht="20.100000000000001" customHeight="1">
      <c r="A304" s="6"/>
      <c r="B304" s="6"/>
      <c r="C304" s="6"/>
      <c r="D304" s="6"/>
    </row>
    <row r="305" spans="1:4" ht="20.100000000000001" customHeight="1">
      <c r="A305" s="6"/>
      <c r="B305" s="6"/>
      <c r="C305" s="6"/>
      <c r="D305" s="6"/>
    </row>
    <row r="306" spans="1:4" ht="20.100000000000001" customHeight="1">
      <c r="A306" s="6"/>
      <c r="B306" s="6"/>
      <c r="C306" s="6"/>
      <c r="D306" s="6"/>
    </row>
    <row r="307" spans="1:4" ht="20.100000000000001" customHeight="1">
      <c r="A307" s="6"/>
      <c r="B307" s="6"/>
      <c r="C307" s="6"/>
      <c r="D307" s="6"/>
    </row>
    <row r="308" spans="1:4" ht="20.100000000000001" customHeight="1">
      <c r="A308" s="6"/>
      <c r="B308" s="6"/>
      <c r="C308" s="6"/>
      <c r="D308" s="6"/>
    </row>
    <row r="309" spans="1:4" ht="20.100000000000001" customHeight="1">
      <c r="A309" s="6"/>
      <c r="B309" s="6"/>
      <c r="C309" s="6"/>
      <c r="D309" s="6"/>
    </row>
    <row r="310" spans="1:4" ht="20.100000000000001" customHeight="1">
      <c r="A310" s="6"/>
      <c r="B310" s="6"/>
      <c r="C310" s="6"/>
      <c r="D310" s="6"/>
    </row>
    <row r="311" spans="1:4" ht="20.100000000000001" customHeight="1">
      <c r="A311" s="6"/>
      <c r="B311" s="6"/>
      <c r="C311" s="6"/>
      <c r="D311" s="6"/>
    </row>
    <row r="312" spans="1:4" ht="20.100000000000001" customHeight="1">
      <c r="A312" s="6"/>
      <c r="B312" s="6"/>
      <c r="C312" s="6"/>
      <c r="D312" s="6"/>
    </row>
    <row r="313" spans="1:4" ht="20.100000000000001" customHeight="1">
      <c r="A313" s="6"/>
      <c r="B313" s="6"/>
      <c r="C313" s="6"/>
      <c r="D313" s="6"/>
    </row>
    <row r="314" spans="1:4" ht="20.100000000000001" customHeight="1">
      <c r="A314" s="6"/>
      <c r="B314" s="6"/>
      <c r="C314" s="6"/>
      <c r="D314" s="6"/>
    </row>
    <row r="315" spans="1:4" ht="20.100000000000001" customHeight="1">
      <c r="A315" s="6"/>
      <c r="B315" s="6"/>
      <c r="C315" s="6"/>
      <c r="D315" s="6"/>
    </row>
    <row r="316" spans="1:4" ht="20.100000000000001" customHeight="1">
      <c r="A316" s="6"/>
      <c r="B316" s="6"/>
      <c r="C316" s="6"/>
      <c r="D316" s="6"/>
    </row>
    <row r="317" spans="1:4" ht="20.100000000000001" customHeight="1">
      <c r="A317" s="6"/>
      <c r="B317" s="6"/>
      <c r="C317" s="6"/>
      <c r="D317" s="6"/>
    </row>
    <row r="318" spans="1:4" ht="20.100000000000001" customHeight="1">
      <c r="A318" s="6"/>
      <c r="B318" s="6"/>
      <c r="C318" s="6"/>
      <c r="D318" s="6"/>
    </row>
    <row r="319" spans="1:4" ht="20.100000000000001" customHeight="1">
      <c r="A319" s="6"/>
      <c r="B319" s="6"/>
      <c r="C319" s="6"/>
      <c r="D319" s="6"/>
    </row>
    <row r="320" spans="1:4" ht="20.100000000000001" customHeight="1">
      <c r="A320" s="6"/>
      <c r="B320" s="6"/>
      <c r="C320" s="6"/>
      <c r="D320" s="6"/>
    </row>
    <row r="321" spans="1:4" ht="20.100000000000001" customHeight="1">
      <c r="A321" s="6"/>
      <c r="B321" s="6"/>
      <c r="C321" s="6"/>
      <c r="D321" s="6"/>
    </row>
    <row r="322" spans="1:4" ht="20.100000000000001" customHeight="1">
      <c r="A322" s="6"/>
      <c r="B322" s="6"/>
      <c r="C322" s="6"/>
      <c r="D322" s="6"/>
    </row>
    <row r="323" spans="1:4" ht="20.100000000000001" customHeight="1">
      <c r="A323" s="6"/>
      <c r="B323" s="6"/>
      <c r="C323" s="6"/>
      <c r="D323" s="6"/>
    </row>
    <row r="324" spans="1:4" ht="20.100000000000001" customHeight="1">
      <c r="A324" s="6"/>
      <c r="B324" s="6"/>
      <c r="C324" s="6"/>
      <c r="D324" s="6"/>
    </row>
    <row r="325" spans="1:4" ht="20.100000000000001" customHeight="1">
      <c r="A325" s="6"/>
      <c r="B325" s="6"/>
      <c r="C325" s="6"/>
      <c r="D325" s="6"/>
    </row>
    <row r="326" spans="1:4" ht="20.100000000000001" customHeight="1">
      <c r="A326" s="6"/>
      <c r="B326" s="6"/>
      <c r="C326" s="6"/>
      <c r="D326" s="6"/>
    </row>
    <row r="327" spans="1:4" ht="20.100000000000001" customHeight="1">
      <c r="A327" s="6"/>
      <c r="B327" s="6"/>
      <c r="C327" s="6"/>
      <c r="D327" s="6"/>
    </row>
    <row r="328" spans="1:4" ht="20.100000000000001" customHeight="1">
      <c r="A328" s="6"/>
      <c r="B328" s="6"/>
      <c r="C328" s="6"/>
      <c r="D328" s="6"/>
    </row>
    <row r="329" spans="1:4" ht="20.100000000000001" customHeight="1">
      <c r="A329" s="6"/>
      <c r="B329" s="6"/>
      <c r="C329" s="6"/>
      <c r="D329" s="6"/>
    </row>
    <row r="330" spans="1:4" ht="20.100000000000001" customHeight="1">
      <c r="A330" s="6"/>
      <c r="B330" s="6"/>
      <c r="C330" s="6"/>
      <c r="D330" s="6"/>
    </row>
    <row r="331" spans="1:4" ht="20.100000000000001" customHeight="1">
      <c r="A331" s="6"/>
      <c r="B331" s="6"/>
      <c r="C331" s="6"/>
      <c r="D331" s="6"/>
    </row>
    <row r="332" spans="1:4" ht="20.100000000000001" customHeight="1">
      <c r="A332" s="6"/>
      <c r="B332" s="6"/>
      <c r="C332" s="6"/>
      <c r="D332" s="6"/>
    </row>
    <row r="333" spans="1:4" ht="20.100000000000001" customHeight="1">
      <c r="A333" s="6"/>
      <c r="B333" s="6"/>
      <c r="C333" s="6"/>
      <c r="D333" s="6"/>
    </row>
    <row r="334" spans="1:4" ht="20.100000000000001" customHeight="1">
      <c r="A334" s="6"/>
      <c r="B334" s="6"/>
      <c r="C334" s="6"/>
      <c r="D334" s="6"/>
    </row>
    <row r="335" spans="1:4" ht="20.100000000000001" customHeight="1">
      <c r="A335" s="6"/>
      <c r="B335" s="6"/>
      <c r="C335" s="6"/>
      <c r="D335" s="6"/>
    </row>
    <row r="336" spans="1:4" ht="20.100000000000001" customHeight="1">
      <c r="A336" s="6"/>
      <c r="B336" s="6"/>
      <c r="C336" s="6"/>
      <c r="D336" s="6"/>
    </row>
    <row r="337" spans="1:4" ht="20.100000000000001" customHeight="1">
      <c r="A337" s="6"/>
      <c r="B337" s="6"/>
      <c r="C337" s="6"/>
      <c r="D337" s="6"/>
    </row>
    <row r="338" spans="1:4" ht="20.100000000000001" customHeight="1">
      <c r="A338" s="6"/>
      <c r="B338" s="6"/>
      <c r="C338" s="6"/>
      <c r="D338" s="6"/>
    </row>
    <row r="339" spans="1:4" ht="20.100000000000001" customHeight="1">
      <c r="A339" s="6"/>
      <c r="B339" s="6"/>
      <c r="C339" s="6"/>
      <c r="D339" s="6"/>
    </row>
    <row r="340" spans="1:4" ht="20.100000000000001" customHeight="1">
      <c r="A340" s="6"/>
      <c r="B340" s="6"/>
      <c r="C340" s="6"/>
      <c r="D340" s="6"/>
    </row>
    <row r="341" spans="1:4" ht="20.100000000000001" customHeight="1">
      <c r="A341" s="6"/>
      <c r="B341" s="6"/>
      <c r="C341" s="6"/>
      <c r="D341" s="6"/>
    </row>
    <row r="342" spans="1:4" ht="20.100000000000001" customHeight="1">
      <c r="A342" s="6"/>
      <c r="B342" s="6"/>
      <c r="C342" s="6"/>
      <c r="D342" s="6"/>
    </row>
    <row r="343" spans="1:4" ht="20.100000000000001" customHeight="1">
      <c r="A343" s="6"/>
      <c r="B343" s="6"/>
      <c r="C343" s="6"/>
      <c r="D343" s="6"/>
    </row>
    <row r="344" spans="1:4" ht="20.100000000000001" customHeight="1">
      <c r="A344" s="6"/>
      <c r="B344" s="6"/>
      <c r="C344" s="6"/>
      <c r="D344" s="6"/>
    </row>
    <row r="345" spans="1:4" ht="20.100000000000001" customHeight="1">
      <c r="A345" s="6"/>
      <c r="B345" s="6"/>
      <c r="C345" s="6"/>
      <c r="D345" s="6"/>
    </row>
    <row r="346" spans="1:4" ht="20.100000000000001" customHeight="1">
      <c r="A346" s="6"/>
      <c r="B346" s="6"/>
      <c r="C346" s="6"/>
      <c r="D346" s="6"/>
    </row>
    <row r="347" spans="1:4" ht="20.100000000000001" customHeight="1">
      <c r="A347" s="6"/>
      <c r="B347" s="6"/>
      <c r="C347" s="6"/>
      <c r="D347" s="6"/>
    </row>
    <row r="348" spans="1:4" ht="20.100000000000001" customHeight="1">
      <c r="A348" s="6"/>
      <c r="B348" s="6"/>
      <c r="C348" s="6"/>
      <c r="D348" s="6"/>
    </row>
    <row r="349" spans="1:4" ht="20.100000000000001" customHeight="1">
      <c r="A349" s="6"/>
      <c r="B349" s="6"/>
      <c r="C349" s="6"/>
      <c r="D349" s="6"/>
    </row>
    <row r="350" spans="1:4" ht="20.100000000000001" customHeight="1">
      <c r="A350" s="6"/>
      <c r="B350" s="6"/>
      <c r="C350" s="6"/>
      <c r="D350" s="6"/>
    </row>
    <row r="351" spans="1:4" ht="20.100000000000001" customHeight="1">
      <c r="A351" s="6"/>
      <c r="B351" s="6"/>
      <c r="C351" s="6"/>
      <c r="D351" s="6"/>
    </row>
    <row r="352" spans="1:4" ht="20.100000000000001" customHeight="1">
      <c r="A352" s="6"/>
      <c r="B352" s="6"/>
      <c r="C352" s="6"/>
      <c r="D352" s="6"/>
    </row>
    <row r="353" spans="1:4" ht="20.100000000000001" customHeight="1">
      <c r="A353" s="6"/>
      <c r="B353" s="6"/>
      <c r="C353" s="6"/>
      <c r="D353" s="6"/>
    </row>
    <row r="354" spans="1:4" ht="20.100000000000001" customHeight="1">
      <c r="A354" s="6"/>
      <c r="B354" s="6"/>
      <c r="C354" s="6"/>
      <c r="D354" s="6"/>
    </row>
    <row r="355" spans="1:4" ht="20.100000000000001" customHeight="1">
      <c r="A355" s="6"/>
      <c r="B355" s="6"/>
      <c r="C355" s="6"/>
      <c r="D355" s="6"/>
    </row>
    <row r="356" spans="1:4" ht="20.100000000000001" customHeight="1">
      <c r="A356" s="6"/>
      <c r="B356" s="6"/>
      <c r="C356" s="6"/>
      <c r="D356" s="6"/>
    </row>
    <row r="357" spans="1:4" ht="20.100000000000001" customHeight="1">
      <c r="A357" s="6"/>
      <c r="B357" s="6"/>
      <c r="C357" s="6"/>
      <c r="D357" s="6"/>
    </row>
    <row r="358" spans="1:4" ht="20.100000000000001" customHeight="1">
      <c r="A358" s="6"/>
      <c r="B358" s="6"/>
      <c r="C358" s="6"/>
      <c r="D358" s="6"/>
    </row>
    <row r="359" spans="1:4" ht="20.100000000000001" customHeight="1">
      <c r="A359" s="6"/>
      <c r="B359" s="6"/>
      <c r="C359" s="6"/>
      <c r="D359" s="6"/>
    </row>
    <row r="360" spans="1:4" ht="20.100000000000001" customHeight="1">
      <c r="A360" s="6"/>
      <c r="B360" s="6"/>
      <c r="C360" s="6"/>
      <c r="D360" s="6"/>
    </row>
    <row r="361" spans="1:4" ht="20.100000000000001" customHeight="1">
      <c r="A361" s="6"/>
      <c r="B361" s="6"/>
      <c r="C361" s="6"/>
      <c r="D361" s="6"/>
    </row>
    <row r="362" spans="1:4" ht="20.100000000000001" customHeight="1">
      <c r="A362" s="6"/>
      <c r="B362" s="6"/>
      <c r="C362" s="6"/>
      <c r="D362" s="6"/>
    </row>
    <row r="363" spans="1:4" ht="20.100000000000001" customHeight="1">
      <c r="A363" s="6"/>
      <c r="B363" s="6"/>
      <c r="C363" s="6"/>
      <c r="D363" s="6"/>
    </row>
    <row r="364" spans="1:4" ht="20.100000000000001" customHeight="1">
      <c r="A364" s="6"/>
      <c r="B364" s="6"/>
      <c r="C364" s="6"/>
      <c r="D364" s="6"/>
    </row>
    <row r="365" spans="1:4" ht="20.100000000000001" customHeight="1">
      <c r="A365" s="6"/>
      <c r="B365" s="6"/>
      <c r="C365" s="6"/>
      <c r="D365" s="6"/>
    </row>
    <row r="366" spans="1:4" ht="20.100000000000001" customHeight="1">
      <c r="A366" s="6"/>
      <c r="B366" s="6"/>
      <c r="C366" s="6"/>
      <c r="D366" s="6"/>
    </row>
    <row r="367" spans="1:4" ht="20.100000000000001" customHeight="1">
      <c r="A367" s="6"/>
      <c r="B367" s="6"/>
      <c r="C367" s="6"/>
      <c r="D367" s="6"/>
    </row>
    <row r="368" spans="1:4" ht="20.100000000000001" customHeight="1">
      <c r="A368" s="6"/>
      <c r="B368" s="6"/>
      <c r="C368" s="6"/>
      <c r="D368" s="6"/>
    </row>
    <row r="369" spans="1:4" ht="20.100000000000001" customHeight="1">
      <c r="A369" s="6"/>
      <c r="B369" s="6"/>
      <c r="C369" s="6"/>
      <c r="D369" s="6"/>
    </row>
    <row r="370" spans="1:4" ht="20.100000000000001" customHeight="1">
      <c r="A370" s="6"/>
      <c r="B370" s="6"/>
      <c r="C370" s="6"/>
      <c r="D370" s="6"/>
    </row>
    <row r="371" spans="1:4" ht="20.100000000000001" customHeight="1">
      <c r="A371" s="6"/>
      <c r="B371" s="6"/>
      <c r="C371" s="6"/>
      <c r="D371" s="6"/>
    </row>
    <row r="372" spans="1:4" ht="20.100000000000001" customHeight="1">
      <c r="A372" s="6"/>
      <c r="B372" s="6"/>
      <c r="C372" s="6"/>
      <c r="D372" s="6"/>
    </row>
    <row r="373" spans="1:4" ht="20.100000000000001" customHeight="1">
      <c r="A373" s="6"/>
      <c r="B373" s="6"/>
      <c r="C373" s="6"/>
      <c r="D373" s="6"/>
    </row>
    <row r="374" spans="1:4" ht="20.100000000000001" customHeight="1">
      <c r="A374" s="6"/>
      <c r="B374" s="6"/>
      <c r="C374" s="6"/>
      <c r="D374" s="6"/>
    </row>
    <row r="375" spans="1:4" ht="20.100000000000001" customHeight="1">
      <c r="A375" s="6"/>
      <c r="B375" s="6"/>
      <c r="C375" s="6"/>
      <c r="D375" s="6"/>
    </row>
    <row r="376" spans="1:4" ht="20.100000000000001" customHeight="1">
      <c r="A376" s="6"/>
      <c r="B376" s="6"/>
      <c r="C376" s="6"/>
      <c r="D376" s="6"/>
    </row>
    <row r="377" spans="1:4" ht="20.100000000000001" customHeight="1">
      <c r="A377" s="6"/>
      <c r="B377" s="6"/>
      <c r="C377" s="6"/>
      <c r="D377" s="6"/>
    </row>
    <row r="378" spans="1:4" ht="20.100000000000001" customHeight="1">
      <c r="A378" s="6"/>
      <c r="B378" s="6"/>
      <c r="C378" s="6"/>
      <c r="D378" s="6"/>
    </row>
    <row r="379" spans="1:4" ht="20.100000000000001" customHeight="1">
      <c r="A379" s="6"/>
      <c r="B379" s="6"/>
      <c r="C379" s="6"/>
      <c r="D379" s="6"/>
    </row>
    <row r="380" spans="1:4" ht="20.100000000000001" customHeight="1">
      <c r="A380" s="6"/>
      <c r="B380" s="6"/>
      <c r="C380" s="6"/>
      <c r="D380" s="6"/>
    </row>
    <row r="381" spans="1:4" ht="20.100000000000001" customHeight="1">
      <c r="A381" s="6"/>
      <c r="B381" s="6"/>
      <c r="C381" s="6"/>
      <c r="D381" s="6"/>
    </row>
    <row r="382" spans="1:4" ht="20.100000000000001" customHeight="1">
      <c r="A382" s="6"/>
      <c r="B382" s="6"/>
      <c r="C382" s="6"/>
      <c r="D382" s="6"/>
    </row>
    <row r="383" spans="1:4" ht="20.100000000000001" customHeight="1">
      <c r="A383" s="6"/>
      <c r="B383" s="6"/>
      <c r="C383" s="6"/>
      <c r="D383" s="6"/>
    </row>
    <row r="384" spans="1:4" ht="20.100000000000001" customHeight="1">
      <c r="A384" s="6"/>
      <c r="B384" s="6"/>
      <c r="C384" s="6"/>
      <c r="D384" s="6"/>
    </row>
    <row r="385" spans="1:4" ht="20.100000000000001" customHeight="1">
      <c r="A385" s="6"/>
      <c r="B385" s="6"/>
      <c r="C385" s="6"/>
      <c r="D385" s="6"/>
    </row>
    <row r="386" spans="1:4" ht="20.100000000000001" customHeight="1">
      <c r="A386" s="6"/>
      <c r="B386" s="6"/>
      <c r="C386" s="6"/>
      <c r="D386" s="6"/>
    </row>
    <row r="387" spans="1:4" ht="20.100000000000001" customHeight="1">
      <c r="A387" s="6"/>
      <c r="B387" s="6"/>
      <c r="C387" s="6"/>
      <c r="D387" s="6"/>
    </row>
    <row r="388" spans="1:4" ht="20.100000000000001" customHeight="1">
      <c r="A388" s="6"/>
      <c r="B388" s="6"/>
      <c r="C388" s="6"/>
      <c r="D388" s="6"/>
    </row>
    <row r="389" spans="1:4" ht="20.100000000000001" customHeight="1">
      <c r="A389" s="6"/>
      <c r="B389" s="6"/>
      <c r="C389" s="6"/>
      <c r="D389" s="6"/>
    </row>
    <row r="390" spans="1:4" ht="20.100000000000001" customHeight="1">
      <c r="A390" s="6"/>
      <c r="B390" s="6"/>
      <c r="C390" s="6"/>
      <c r="D390" s="6"/>
    </row>
    <row r="391" spans="1:4" ht="20.100000000000001" customHeight="1">
      <c r="A391" s="6"/>
      <c r="B391" s="6"/>
      <c r="C391" s="6"/>
      <c r="D391" s="6"/>
    </row>
    <row r="392" spans="1:4" ht="20.100000000000001" customHeight="1">
      <c r="A392" s="6"/>
      <c r="B392" s="6"/>
      <c r="C392" s="6"/>
      <c r="D392" s="6"/>
    </row>
    <row r="393" spans="1:4" ht="20.100000000000001" customHeight="1">
      <c r="A393" s="6"/>
      <c r="B393" s="6"/>
      <c r="C393" s="6"/>
      <c r="D393" s="6"/>
    </row>
    <row r="394" spans="1:4" ht="20.100000000000001" customHeight="1">
      <c r="A394" s="6"/>
      <c r="B394" s="6"/>
      <c r="C394" s="6"/>
      <c r="D394" s="6"/>
    </row>
    <row r="395" spans="1:4" ht="20.100000000000001" customHeight="1">
      <c r="A395" s="6"/>
      <c r="B395" s="6"/>
      <c r="C395" s="6"/>
      <c r="D395" s="6"/>
    </row>
    <row r="396" spans="1:4" ht="20.100000000000001" customHeight="1">
      <c r="A396" s="6"/>
      <c r="B396" s="6"/>
      <c r="C396" s="6"/>
      <c r="D396" s="6"/>
    </row>
    <row r="397" spans="1:4" ht="20.100000000000001" customHeight="1">
      <c r="A397" s="6"/>
      <c r="B397" s="6"/>
      <c r="C397" s="6"/>
      <c r="D397" s="6"/>
    </row>
    <row r="398" spans="1:4" ht="20.100000000000001" customHeight="1">
      <c r="A398" s="6"/>
      <c r="B398" s="6"/>
      <c r="C398" s="6"/>
      <c r="D398" s="6"/>
    </row>
    <row r="399" spans="1:4" ht="20.100000000000001" customHeight="1">
      <c r="A399" s="6"/>
      <c r="B399" s="6"/>
      <c r="C399" s="6"/>
      <c r="D399" s="6"/>
    </row>
    <row r="400" spans="1:4" ht="20.100000000000001" customHeight="1">
      <c r="A400" s="6"/>
      <c r="B400" s="6"/>
      <c r="C400" s="6"/>
      <c r="D400" s="6"/>
    </row>
    <row r="401" spans="1:4" ht="20.100000000000001" customHeight="1">
      <c r="A401" s="6"/>
      <c r="B401" s="6"/>
      <c r="C401" s="6"/>
      <c r="D401" s="6"/>
    </row>
    <row r="402" spans="1:4" ht="20.100000000000001" customHeight="1">
      <c r="A402" s="6"/>
      <c r="B402" s="6"/>
      <c r="C402" s="6"/>
      <c r="D402" s="6"/>
    </row>
    <row r="403" spans="1:4" ht="20.100000000000001" customHeight="1">
      <c r="A403" s="6"/>
      <c r="B403" s="6"/>
      <c r="C403" s="6"/>
      <c r="D403" s="6"/>
    </row>
    <row r="404" spans="1:4" ht="20.100000000000001" customHeight="1">
      <c r="A404" s="6"/>
      <c r="B404" s="6"/>
      <c r="C404" s="6"/>
      <c r="D404" s="6"/>
    </row>
    <row r="405" spans="1:4" ht="20.100000000000001" customHeight="1">
      <c r="A405" s="6"/>
      <c r="B405" s="6"/>
      <c r="C405" s="6"/>
      <c r="D405" s="6"/>
    </row>
    <row r="406" spans="1:4" ht="20.100000000000001" customHeight="1">
      <c r="A406" s="6"/>
      <c r="B406" s="6"/>
      <c r="C406" s="6"/>
      <c r="D406" s="6"/>
    </row>
    <row r="407" spans="1:4" ht="20.100000000000001" customHeight="1">
      <c r="A407" s="6"/>
      <c r="B407" s="6"/>
      <c r="C407" s="6"/>
      <c r="D407" s="6"/>
    </row>
    <row r="408" spans="1:4" ht="20.100000000000001" customHeight="1">
      <c r="A408" s="6"/>
      <c r="B408" s="6"/>
      <c r="C408" s="6"/>
      <c r="D408" s="6"/>
    </row>
    <row r="409" spans="1:4" ht="20.100000000000001" customHeight="1">
      <c r="A409" s="6"/>
      <c r="B409" s="6"/>
      <c r="C409" s="6"/>
      <c r="D409" s="6"/>
    </row>
    <row r="410" spans="1:4" ht="20.100000000000001" customHeight="1">
      <c r="A410" s="6"/>
      <c r="B410" s="6"/>
      <c r="C410" s="6"/>
      <c r="D410" s="6"/>
    </row>
    <row r="411" spans="1:4" ht="20.100000000000001" customHeight="1">
      <c r="A411" s="6"/>
      <c r="B411" s="6"/>
      <c r="C411" s="6"/>
      <c r="D411" s="6"/>
    </row>
    <row r="412" spans="1:4" ht="20.100000000000001" customHeight="1">
      <c r="A412" s="6"/>
      <c r="B412" s="6"/>
      <c r="C412" s="6"/>
      <c r="D412" s="6"/>
    </row>
    <row r="413" spans="1:4" ht="20.100000000000001" customHeight="1">
      <c r="A413" s="6"/>
      <c r="B413" s="6"/>
      <c r="C413" s="6"/>
      <c r="D413" s="6"/>
    </row>
    <row r="414" spans="1:4" ht="20.100000000000001" customHeight="1">
      <c r="A414" s="6"/>
      <c r="B414" s="6"/>
      <c r="C414" s="6"/>
      <c r="D414" s="6"/>
    </row>
    <row r="415" spans="1:4" ht="20.100000000000001" customHeight="1">
      <c r="A415" s="6"/>
      <c r="B415" s="6"/>
      <c r="C415" s="6"/>
      <c r="D415" s="6"/>
    </row>
    <row r="416" spans="1:4" ht="20.100000000000001" customHeight="1">
      <c r="A416" s="6"/>
      <c r="B416" s="6"/>
      <c r="C416" s="6"/>
      <c r="D416" s="6"/>
    </row>
    <row r="417" spans="1:4" ht="20.100000000000001" customHeight="1">
      <c r="A417" s="6"/>
      <c r="B417" s="6"/>
      <c r="C417" s="6"/>
      <c r="D417" s="6"/>
    </row>
    <row r="418" spans="1:4" ht="20.100000000000001" customHeight="1">
      <c r="A418" s="6"/>
      <c r="B418" s="6"/>
      <c r="C418" s="6"/>
      <c r="D418" s="6"/>
    </row>
    <row r="419" spans="1:4" ht="20.100000000000001" customHeight="1">
      <c r="A419" s="6"/>
      <c r="B419" s="6"/>
      <c r="C419" s="6"/>
      <c r="D419" s="6"/>
    </row>
    <row r="420" spans="1:4" ht="20.100000000000001" customHeight="1">
      <c r="A420" s="6"/>
      <c r="B420" s="6"/>
      <c r="C420" s="6"/>
      <c r="D420" s="6"/>
    </row>
    <row r="421" spans="1:4" ht="20.100000000000001" customHeight="1">
      <c r="A421" s="6"/>
      <c r="B421" s="6"/>
      <c r="C421" s="6"/>
      <c r="D421" s="6"/>
    </row>
    <row r="422" spans="1:4" ht="20.100000000000001" customHeight="1">
      <c r="A422" s="6"/>
      <c r="B422" s="6"/>
      <c r="C422" s="6"/>
      <c r="D422" s="6"/>
    </row>
    <row r="423" spans="1:4" ht="20.100000000000001" customHeight="1">
      <c r="A423" s="6"/>
      <c r="B423" s="6"/>
      <c r="C423" s="6"/>
      <c r="D423" s="6"/>
    </row>
    <row r="424" spans="1:4" ht="20.100000000000001" customHeight="1">
      <c r="A424" s="6"/>
      <c r="B424" s="6"/>
      <c r="C424" s="6"/>
      <c r="D424" s="6"/>
    </row>
    <row r="425" spans="1:4" ht="20.100000000000001" customHeight="1">
      <c r="A425" s="6"/>
      <c r="B425" s="6"/>
      <c r="C425" s="6"/>
      <c r="D425" s="6"/>
    </row>
    <row r="426" spans="1:4" ht="20.100000000000001" customHeight="1">
      <c r="A426" s="6"/>
      <c r="B426" s="6"/>
      <c r="C426" s="6"/>
      <c r="D426" s="6"/>
    </row>
    <row r="427" spans="1:4" ht="20.100000000000001" customHeight="1">
      <c r="A427" s="6"/>
      <c r="B427" s="6"/>
      <c r="C427" s="6"/>
      <c r="D427" s="6"/>
    </row>
    <row r="428" spans="1:4" ht="20.100000000000001" customHeight="1">
      <c r="A428" s="6"/>
      <c r="B428" s="6"/>
      <c r="C428" s="6"/>
      <c r="D428" s="6"/>
    </row>
    <row r="429" spans="1:4" ht="20.100000000000001" customHeight="1">
      <c r="A429" s="6"/>
      <c r="B429" s="6"/>
      <c r="C429" s="6"/>
      <c r="D429" s="6"/>
    </row>
    <row r="430" spans="1:4" ht="20.100000000000001" customHeight="1">
      <c r="A430" s="6"/>
      <c r="B430" s="6"/>
      <c r="C430" s="6"/>
      <c r="D430" s="6"/>
    </row>
    <row r="431" spans="1:4" ht="20.100000000000001" customHeight="1">
      <c r="A431" s="6"/>
      <c r="B431" s="6"/>
      <c r="C431" s="6"/>
      <c r="D431" s="6"/>
    </row>
    <row r="432" spans="1:4" ht="20.100000000000001" customHeight="1">
      <c r="A432" s="6"/>
      <c r="B432" s="6"/>
      <c r="C432" s="6"/>
      <c r="D432" s="6"/>
    </row>
    <row r="433" spans="1:4" ht="20.100000000000001" customHeight="1">
      <c r="A433" s="6"/>
      <c r="B433" s="6"/>
      <c r="C433" s="6"/>
      <c r="D433" s="6"/>
    </row>
    <row r="434" spans="1:4" ht="20.100000000000001" customHeight="1">
      <c r="A434" s="6"/>
      <c r="B434" s="6"/>
      <c r="C434" s="6"/>
      <c r="D434" s="6"/>
    </row>
    <row r="435" spans="1:4" ht="20.100000000000001" customHeight="1">
      <c r="A435" s="6"/>
      <c r="B435" s="6"/>
      <c r="C435" s="6"/>
      <c r="D435" s="6"/>
    </row>
    <row r="436" spans="1:4" ht="20.100000000000001" customHeight="1">
      <c r="A436" s="6"/>
      <c r="B436" s="6"/>
      <c r="C436" s="6"/>
      <c r="D436" s="6"/>
    </row>
    <row r="437" spans="1:4" ht="20.100000000000001" customHeight="1">
      <c r="A437" s="6"/>
      <c r="B437" s="6"/>
      <c r="C437" s="6"/>
      <c r="D437" s="6"/>
    </row>
    <row r="438" spans="1:4" ht="20.100000000000001" customHeight="1">
      <c r="A438" s="6"/>
      <c r="B438" s="6"/>
      <c r="C438" s="6"/>
      <c r="D438" s="6"/>
    </row>
    <row r="439" spans="1:4" ht="20.100000000000001" customHeight="1">
      <c r="A439" s="6"/>
      <c r="B439" s="6"/>
      <c r="C439" s="6"/>
      <c r="D439" s="6"/>
    </row>
    <row r="440" spans="1:4" ht="20.100000000000001" customHeight="1">
      <c r="A440" s="6"/>
      <c r="B440" s="6"/>
      <c r="C440" s="6"/>
      <c r="D440" s="6"/>
    </row>
    <row r="441" spans="1:4" ht="20.100000000000001" customHeight="1">
      <c r="A441" s="6"/>
      <c r="B441" s="6"/>
      <c r="C441" s="6"/>
      <c r="D441" s="6"/>
    </row>
    <row r="442" spans="1:4" ht="20.100000000000001" customHeight="1">
      <c r="A442" s="6"/>
      <c r="B442" s="6"/>
      <c r="C442" s="6"/>
      <c r="D442" s="6"/>
    </row>
    <row r="443" spans="1:4" ht="20.100000000000001" customHeight="1">
      <c r="A443" s="6"/>
      <c r="B443" s="6"/>
      <c r="C443" s="6"/>
      <c r="D443" s="6"/>
    </row>
    <row r="444" spans="1:4" ht="20.100000000000001" customHeight="1">
      <c r="A444" s="6"/>
      <c r="B444" s="6"/>
      <c r="C444" s="6"/>
      <c r="D444" s="6"/>
    </row>
    <row r="445" spans="1:4" ht="20.100000000000001" customHeight="1">
      <c r="A445" s="6"/>
      <c r="B445" s="6"/>
      <c r="C445" s="6"/>
      <c r="D445" s="6"/>
    </row>
    <row r="446" spans="1:4" ht="20.100000000000001" customHeight="1">
      <c r="A446" s="6"/>
      <c r="B446" s="6"/>
      <c r="C446" s="6"/>
      <c r="D446" s="6"/>
    </row>
    <row r="447" spans="1:4" ht="20.100000000000001" customHeight="1">
      <c r="A447" s="6"/>
      <c r="B447" s="6"/>
      <c r="C447" s="6"/>
      <c r="D447" s="6"/>
    </row>
    <row r="448" spans="1:4" ht="20.100000000000001" customHeight="1">
      <c r="A448" s="6"/>
      <c r="B448" s="6"/>
      <c r="C448" s="6"/>
      <c r="D448" s="6"/>
    </row>
    <row r="449" spans="1:4" ht="20.100000000000001" customHeight="1">
      <c r="A449" s="6"/>
      <c r="B449" s="6"/>
      <c r="C449" s="6"/>
      <c r="D449" s="6"/>
    </row>
    <row r="450" spans="1:4" ht="20.100000000000001" customHeight="1">
      <c r="A450" s="6"/>
      <c r="B450" s="6"/>
      <c r="C450" s="6"/>
      <c r="D450" s="6"/>
    </row>
    <row r="451" spans="1:4" ht="20.100000000000001" customHeight="1">
      <c r="A451" s="6"/>
      <c r="B451" s="6"/>
      <c r="C451" s="6"/>
      <c r="D451" s="6"/>
    </row>
    <row r="452" spans="1:4" ht="20.100000000000001" customHeight="1">
      <c r="A452" s="6"/>
      <c r="B452" s="6"/>
      <c r="C452" s="6"/>
      <c r="D452" s="6"/>
    </row>
    <row r="453" spans="1:4" ht="20.100000000000001" customHeight="1">
      <c r="A453" s="6"/>
      <c r="B453" s="6"/>
      <c r="C453" s="6"/>
      <c r="D453" s="6"/>
    </row>
    <row r="454" spans="1:4" ht="20.100000000000001" customHeight="1">
      <c r="A454" s="6"/>
      <c r="B454" s="6"/>
      <c r="C454" s="6"/>
      <c r="D454" s="6"/>
    </row>
    <row r="455" spans="1:4" ht="20.100000000000001" customHeight="1">
      <c r="A455" s="6"/>
      <c r="B455" s="6"/>
      <c r="C455" s="6"/>
      <c r="D455" s="6"/>
    </row>
    <row r="456" spans="1:4" ht="20.100000000000001" customHeight="1">
      <c r="A456" s="6"/>
      <c r="B456" s="6"/>
      <c r="C456" s="6"/>
      <c r="D456" s="6"/>
    </row>
    <row r="457" spans="1:4" ht="20.100000000000001" customHeight="1">
      <c r="A457" s="6"/>
      <c r="B457" s="6"/>
      <c r="C457" s="6"/>
      <c r="D457" s="6"/>
    </row>
    <row r="458" spans="1:4" ht="20.100000000000001" customHeight="1">
      <c r="A458" s="6"/>
      <c r="B458" s="6"/>
      <c r="C458" s="6"/>
      <c r="D458" s="6"/>
    </row>
    <row r="459" spans="1:4" ht="20.100000000000001" customHeight="1">
      <c r="A459" s="6"/>
      <c r="B459" s="6"/>
      <c r="C459" s="6"/>
      <c r="D459" s="6"/>
    </row>
    <row r="460" spans="1:4" ht="20.100000000000001" customHeight="1">
      <c r="A460" s="6"/>
      <c r="B460" s="6"/>
      <c r="C460" s="6"/>
      <c r="D460" s="6"/>
    </row>
    <row r="461" spans="1:4" ht="20.100000000000001" customHeight="1">
      <c r="A461" s="6"/>
      <c r="B461" s="6"/>
      <c r="C461" s="6"/>
      <c r="D461" s="6"/>
    </row>
    <row r="462" spans="1:4" ht="20.100000000000001" customHeight="1">
      <c r="A462" s="6"/>
      <c r="B462" s="6"/>
      <c r="C462" s="6"/>
      <c r="D462" s="6"/>
    </row>
    <row r="463" spans="1:4" ht="20.100000000000001" customHeight="1">
      <c r="A463" s="6"/>
      <c r="B463" s="6"/>
      <c r="C463" s="6"/>
      <c r="D463" s="6"/>
    </row>
    <row r="464" spans="1:4" ht="20.100000000000001" customHeight="1">
      <c r="A464" s="6"/>
      <c r="B464" s="6"/>
      <c r="C464" s="6"/>
      <c r="D464" s="6"/>
    </row>
  </sheetData>
  <mergeCells count="15">
    <mergeCell ref="L7:M7"/>
    <mergeCell ref="N7:O7"/>
    <mergeCell ref="P7:Q7"/>
    <mergeCell ref="B8:K8"/>
    <mergeCell ref="L8:M8"/>
    <mergeCell ref="N8:O8"/>
    <mergeCell ref="P8:Q8"/>
    <mergeCell ref="U10:V10"/>
    <mergeCell ref="Q21:Q22"/>
    <mergeCell ref="A9:A10"/>
    <mergeCell ref="B9:I9"/>
    <mergeCell ref="J9:K9"/>
    <mergeCell ref="N9:O10"/>
    <mergeCell ref="P9:P10"/>
    <mergeCell ref="Q9:Q10"/>
  </mergeCells>
  <pageMargins left="0.65" right="0.25" top="0.6" bottom="0.4" header="0.35" footer="0.5"/>
  <pageSetup paperSize="5" scale="58" orientation="landscape" horizontalDpi="1200" verticalDpi="1200" r:id="rId1"/>
  <headerFooter alignWithMargins="0">
    <oddHeader>&amp;C&amp;9Public Right of Way (PROW) MEP Assesment Worksheet &amp;R&amp;"Calibri,Regular"&amp;11&amp;A  Page &amp;P of &amp;N</oddHeader>
  </headerFooter>
  <colBreaks count="1" manualBreakCount="1">
    <brk id="19" min="1" max="44" man="1"/>
  </colBreaks>
  <drawing r:id="rId2"/>
</worksheet>
</file>

<file path=xl/worksheets/sheet5.xml><?xml version="1.0" encoding="utf-8"?>
<worksheet xmlns="http://schemas.openxmlformats.org/spreadsheetml/2006/main" xmlns:r="http://schemas.openxmlformats.org/officeDocument/2006/relationships">
  <dimension ref="A1:AR464"/>
  <sheetViews>
    <sheetView zoomScale="80" zoomScaleNormal="80" zoomScaleSheetLayoutView="75" workbookViewId="0">
      <pane xSplit="1" topLeftCell="B1" activePane="topRight" state="frozen"/>
      <selection activeCell="K45" sqref="K45"/>
      <selection pane="topRight" activeCell="AN10" sqref="AN10"/>
    </sheetView>
  </sheetViews>
  <sheetFormatPr defaultColWidth="9.140625" defaultRowHeight="20.100000000000001" customHeight="1"/>
  <cols>
    <col min="1" max="1" width="10.42578125" style="2" customWidth="1"/>
    <col min="2" max="2" width="10.7109375" style="2" customWidth="1"/>
    <col min="3" max="3" width="13.140625" style="2" customWidth="1"/>
    <col min="4" max="4" width="10" style="2" customWidth="1"/>
    <col min="5" max="5" width="12.5703125" style="2" customWidth="1"/>
    <col min="6" max="6" width="13.85546875" style="2" customWidth="1"/>
    <col min="7" max="7" width="12.85546875" style="2" customWidth="1"/>
    <col min="8" max="8" width="12.140625" style="2" customWidth="1"/>
    <col min="9" max="9" width="12.85546875" style="2" customWidth="1"/>
    <col min="10" max="10" width="12.42578125" style="2" customWidth="1"/>
    <col min="11" max="11" width="10.7109375" style="2" customWidth="1"/>
    <col min="12" max="12" width="16.5703125" style="2" customWidth="1"/>
    <col min="13" max="13" width="11.28515625" style="2" customWidth="1"/>
    <col min="14" max="14" width="13.42578125" style="2" customWidth="1"/>
    <col min="15" max="15" width="10" style="2" customWidth="1"/>
    <col min="16" max="16" width="12.42578125" style="2" customWidth="1"/>
    <col min="17" max="17" width="16.85546875" style="2" customWidth="1"/>
    <col min="18" max="18" width="27.7109375" style="2" customWidth="1"/>
    <col min="19" max="19" width="14.85546875" style="2" customWidth="1"/>
    <col min="20" max="20" width="13" style="2" customWidth="1"/>
    <col min="21" max="22" width="14.42578125" style="2" customWidth="1"/>
    <col min="23" max="23" width="13.85546875" style="2" customWidth="1"/>
    <col min="24" max="24" width="14.140625" style="2" customWidth="1"/>
    <col min="25" max="25" width="13.5703125" style="2" customWidth="1"/>
    <col min="26" max="26" width="13.85546875" style="2" customWidth="1"/>
    <col min="27" max="27" width="12" style="2" customWidth="1"/>
    <col min="28" max="28" width="11.85546875" style="2" customWidth="1"/>
    <col min="29" max="29" width="19.140625" style="2" customWidth="1"/>
    <col min="30" max="30" width="17.5703125" style="2" customWidth="1"/>
    <col min="31" max="31" width="17.42578125" style="2" customWidth="1"/>
    <col min="32" max="32" width="12.7109375" style="2" customWidth="1"/>
    <col min="33" max="33" width="19.7109375" style="2" customWidth="1"/>
    <col min="34" max="34" width="16.5703125" style="12" customWidth="1"/>
    <col min="35" max="35" width="6.42578125" style="12" customWidth="1"/>
    <col min="36" max="36" width="9.42578125" style="2" customWidth="1"/>
    <col min="37" max="37" width="9.140625" style="2"/>
    <col min="38" max="38" width="6.28515625" style="2" customWidth="1"/>
    <col min="39" max="39" width="12.7109375" style="2" customWidth="1"/>
    <col min="40" max="40" width="15.42578125" style="2" customWidth="1"/>
    <col min="41" max="41" width="13.85546875" style="2" customWidth="1"/>
    <col min="42" max="42" width="13.5703125" style="2" customWidth="1"/>
    <col min="43" max="43" width="10.42578125" customWidth="1"/>
    <col min="44" max="44" width="16.28515625" style="2" customWidth="1"/>
    <col min="45" max="16384" width="9.140625" style="2"/>
  </cols>
  <sheetData>
    <row r="1" spans="1:44" ht="20.100000000000001" customHeight="1">
      <c r="A1" s="158" t="s">
        <v>77</v>
      </c>
      <c r="B1" s="159"/>
      <c r="C1" s="169" t="s">
        <v>102</v>
      </c>
      <c r="D1" s="160"/>
      <c r="E1" s="160"/>
      <c r="F1" s="160"/>
      <c r="G1" s="160"/>
      <c r="H1" s="161" t="s">
        <v>78</v>
      </c>
      <c r="I1" s="168" t="s">
        <v>97</v>
      </c>
      <c r="J1" s="160"/>
      <c r="K1" s="162"/>
      <c r="L1" s="163" t="s">
        <v>80</v>
      </c>
      <c r="M1" s="164"/>
      <c r="N1" s="165" t="s">
        <v>91</v>
      </c>
      <c r="O1" s="161"/>
      <c r="P1" s="159"/>
      <c r="Q1" s="161" t="s">
        <v>79</v>
      </c>
      <c r="R1" s="160"/>
      <c r="S1" s="167" t="s">
        <v>77</v>
      </c>
      <c r="T1" s="159"/>
      <c r="U1" s="160" t="str">
        <f>C1</f>
        <v>Minnesota Ave Great Street Test Case</v>
      </c>
      <c r="V1" s="160"/>
      <c r="W1" s="160"/>
      <c r="X1" s="160"/>
      <c r="Y1" s="161" t="s">
        <v>96</v>
      </c>
      <c r="Z1" s="160" t="str">
        <f>I1</f>
        <v>DTA-ZZZ</v>
      </c>
      <c r="AA1" s="160"/>
    </row>
    <row r="2" spans="1:44" s="1" customFormat="1" ht="24.75" customHeight="1">
      <c r="A2" s="53"/>
      <c r="B2" s="146" t="s">
        <v>94</v>
      </c>
      <c r="C2" s="53"/>
      <c r="D2" s="53"/>
      <c r="E2" s="54"/>
      <c r="F2" s="54"/>
      <c r="G2" s="54"/>
      <c r="H2" s="54"/>
      <c r="I2" s="54"/>
      <c r="J2" s="54"/>
      <c r="K2" s="54"/>
      <c r="L2" s="155" t="s">
        <v>68</v>
      </c>
      <c r="P2" s="66"/>
      <c r="Q2" s="77"/>
      <c r="R2" s="78"/>
      <c r="S2" s="181" t="str">
        <f>B2</f>
        <v>Summary Data:  65% Design Phase</v>
      </c>
      <c r="T2" s="172"/>
      <c r="U2" s="172"/>
      <c r="V2" s="172"/>
      <c r="W2" s="173"/>
      <c r="X2" s="174"/>
      <c r="Y2" s="175"/>
      <c r="Z2" s="176"/>
      <c r="AA2" s="177"/>
      <c r="AB2" s="172"/>
      <c r="AH2" s="13"/>
      <c r="AI2" s="13"/>
    </row>
    <row r="3" spans="1:44" ht="17.45" customHeight="1">
      <c r="A3" s="25"/>
      <c r="B3" s="51"/>
      <c r="C3" s="51"/>
      <c r="D3" s="51"/>
      <c r="E3" s="52"/>
      <c r="F3" s="52"/>
      <c r="G3" s="52"/>
      <c r="H3" s="52"/>
      <c r="I3" s="64" t="s">
        <v>51</v>
      </c>
      <c r="J3" s="143">
        <f>J45</f>
        <v>19812.11477172</v>
      </c>
      <c r="K3" s="86" t="s">
        <v>5</v>
      </c>
      <c r="L3" s="156" t="s">
        <v>69</v>
      </c>
      <c r="Q3" s="77"/>
      <c r="R3" s="78"/>
      <c r="S3" s="180"/>
      <c r="T3" s="171"/>
      <c r="U3" s="171"/>
      <c r="V3" s="171"/>
      <c r="W3" s="171"/>
      <c r="X3" s="171"/>
      <c r="Y3" s="175"/>
      <c r="Z3" s="176"/>
      <c r="AA3" s="184" t="str">
        <f>I3</f>
        <v>Regulated Retention Volume (1.2"):</v>
      </c>
      <c r="AB3" s="185">
        <f>J3</f>
        <v>19812.11477172</v>
      </c>
      <c r="AC3" s="186" t="str">
        <f>K3</f>
        <v>CF</v>
      </c>
    </row>
    <row r="4" spans="1:44" ht="19.149999999999999" customHeight="1">
      <c r="B4" s="55" t="s">
        <v>44</v>
      </c>
      <c r="C4" s="56"/>
      <c r="D4" s="57"/>
      <c r="E4" s="144">
        <f>E45/43560</f>
        <v>5.1043643468319555</v>
      </c>
      <c r="F4" s="56"/>
      <c r="I4" s="63" t="s">
        <v>63</v>
      </c>
      <c r="J4" s="145">
        <f>AG45</f>
        <v>13140.06106895934</v>
      </c>
      <c r="K4" s="86" t="s">
        <v>5</v>
      </c>
      <c r="L4" s="156" t="s">
        <v>81</v>
      </c>
      <c r="Q4" s="79"/>
      <c r="R4" s="78"/>
      <c r="S4" s="180" t="str">
        <f t="shared" ref="S4:S5" si="0">B4</f>
        <v xml:space="preserve">Disturbance Area (ac.): </v>
      </c>
      <c r="T4" s="171"/>
      <c r="U4" s="171"/>
      <c r="V4" s="182">
        <f t="shared" ref="V4:V5" si="1">E4</f>
        <v>5.1043643468319555</v>
      </c>
      <c r="W4" s="171"/>
      <c r="X4" s="171"/>
      <c r="Y4" s="179"/>
      <c r="Z4" s="176"/>
      <c r="AA4" s="184" t="str">
        <f t="shared" ref="AA4:AC5" si="2">I4</f>
        <v>Retention Volume retained:</v>
      </c>
      <c r="AB4" s="185">
        <f t="shared" si="2"/>
        <v>13140.06106895934</v>
      </c>
      <c r="AC4" s="186" t="str">
        <f t="shared" si="2"/>
        <v>CF</v>
      </c>
    </row>
    <row r="5" spans="1:44" ht="19.149999999999999" customHeight="1">
      <c r="B5" s="55" t="s">
        <v>50</v>
      </c>
      <c r="D5" s="58"/>
      <c r="E5" s="59">
        <v>33</v>
      </c>
      <c r="F5" s="61"/>
      <c r="G5" s="58"/>
      <c r="H5" s="60"/>
      <c r="I5" s="63" t="s">
        <v>52</v>
      </c>
      <c r="J5" s="143">
        <f>J3-J4</f>
        <v>6672.0537027606606</v>
      </c>
      <c r="K5" s="86" t="s">
        <v>5</v>
      </c>
      <c r="S5" s="180" t="str">
        <f t="shared" si="0"/>
        <v>No. of Drainage Areas:</v>
      </c>
      <c r="T5" s="171"/>
      <c r="U5" s="171"/>
      <c r="V5" s="183">
        <f t="shared" si="1"/>
        <v>33</v>
      </c>
      <c r="W5" s="171"/>
      <c r="X5" s="171"/>
      <c r="Y5" s="172"/>
      <c r="Z5" s="172"/>
      <c r="AA5" s="184" t="str">
        <f t="shared" si="2"/>
        <v>Deficit:</v>
      </c>
      <c r="AB5" s="185">
        <f t="shared" si="2"/>
        <v>6672.0537027606606</v>
      </c>
      <c r="AC5" s="186" t="str">
        <f t="shared" si="2"/>
        <v>CF</v>
      </c>
    </row>
    <row r="6" spans="1:44" ht="9.75" customHeight="1">
      <c r="B6" s="62"/>
      <c r="C6" s="62"/>
      <c r="D6" s="62"/>
      <c r="E6" s="62"/>
      <c r="F6" s="62"/>
      <c r="G6" s="62"/>
      <c r="H6" s="62"/>
      <c r="I6" s="62"/>
      <c r="J6" s="56"/>
      <c r="X6" s="74"/>
      <c r="AA6" s="5"/>
      <c r="AC6" s="80"/>
      <c r="AD6" s="5"/>
    </row>
    <row r="7" spans="1:44" s="67" customFormat="1" ht="34.9" customHeight="1">
      <c r="B7" s="68" t="s">
        <v>24</v>
      </c>
      <c r="C7" s="69"/>
      <c r="D7" s="69"/>
      <c r="E7" s="70"/>
      <c r="F7" s="70"/>
      <c r="G7" s="70"/>
      <c r="H7" s="70"/>
      <c r="I7" s="70"/>
      <c r="J7" s="70"/>
      <c r="K7" s="70"/>
      <c r="L7" s="68" t="s">
        <v>25</v>
      </c>
      <c r="M7" s="70"/>
      <c r="N7" s="70"/>
      <c r="O7" s="70"/>
      <c r="P7" s="71"/>
      <c r="Q7" s="203" t="s">
        <v>26</v>
      </c>
      <c r="R7" s="206"/>
      <c r="S7" s="129" t="s">
        <v>27</v>
      </c>
      <c r="T7" s="70"/>
      <c r="U7" s="70"/>
      <c r="V7" s="70"/>
      <c r="W7" s="70"/>
      <c r="X7" s="70"/>
      <c r="Y7" s="68" t="s">
        <v>28</v>
      </c>
      <c r="Z7" s="132"/>
      <c r="AA7" s="132"/>
      <c r="AB7" s="133"/>
      <c r="AC7" s="131"/>
      <c r="AD7" s="132"/>
      <c r="AE7" s="132"/>
      <c r="AF7" s="132"/>
      <c r="AG7" s="132"/>
      <c r="AH7" s="132"/>
    </row>
    <row r="8" spans="1:44" s="21" customFormat="1" ht="102.75" customHeight="1">
      <c r="B8" s="223" t="s">
        <v>99</v>
      </c>
      <c r="C8" s="224"/>
      <c r="D8" s="224"/>
      <c r="E8" s="224"/>
      <c r="F8" s="224"/>
      <c r="G8" s="224"/>
      <c r="H8" s="224"/>
      <c r="I8" s="224"/>
      <c r="J8" s="224"/>
      <c r="K8" s="225"/>
      <c r="L8" s="209" t="s">
        <v>70</v>
      </c>
      <c r="M8" s="209"/>
      <c r="N8" s="209"/>
      <c r="O8" s="209"/>
      <c r="P8" s="209"/>
      <c r="Q8" s="210" t="s">
        <v>100</v>
      </c>
      <c r="R8" s="211"/>
      <c r="S8" s="207" t="s">
        <v>84</v>
      </c>
      <c r="T8" s="233"/>
      <c r="U8" s="233"/>
      <c r="V8" s="233"/>
      <c r="W8" s="233"/>
      <c r="X8" s="208"/>
      <c r="Y8" s="230" t="s">
        <v>61</v>
      </c>
      <c r="Z8" s="231"/>
      <c r="AA8" s="231"/>
      <c r="AB8" s="231"/>
      <c r="AC8" s="230" t="s">
        <v>62</v>
      </c>
      <c r="AD8" s="231"/>
      <c r="AE8" s="231"/>
      <c r="AF8" s="231"/>
      <c r="AG8" s="231"/>
      <c r="AH8" s="231"/>
      <c r="AI8" s="20"/>
      <c r="AO8" s="200" t="s">
        <v>109</v>
      </c>
    </row>
    <row r="9" spans="1:44" s="10" customFormat="1" ht="42.6" customHeight="1">
      <c r="A9" s="212" t="s">
        <v>53</v>
      </c>
      <c r="B9" s="214" t="s">
        <v>0</v>
      </c>
      <c r="C9" s="215"/>
      <c r="D9" s="215"/>
      <c r="E9" s="215"/>
      <c r="F9" s="215"/>
      <c r="G9" s="215"/>
      <c r="H9" s="215"/>
      <c r="I9" s="216"/>
      <c r="J9" s="214" t="s">
        <v>1</v>
      </c>
      <c r="K9" s="215"/>
      <c r="L9" s="96" t="s">
        <v>10</v>
      </c>
      <c r="M9" s="96" t="s">
        <v>9</v>
      </c>
      <c r="N9" s="97" t="s">
        <v>6</v>
      </c>
      <c r="O9" s="98" t="s">
        <v>12</v>
      </c>
      <c r="P9" s="96" t="s">
        <v>15</v>
      </c>
      <c r="Q9" s="219" t="s">
        <v>30</v>
      </c>
      <c r="R9" s="220"/>
      <c r="S9" s="232" t="s">
        <v>54</v>
      </c>
      <c r="T9" s="232"/>
      <c r="U9" s="232" t="s">
        <v>31</v>
      </c>
      <c r="V9" s="232"/>
      <c r="W9" s="232" t="s">
        <v>32</v>
      </c>
      <c r="X9" s="232"/>
      <c r="Y9" s="232" t="s">
        <v>49</v>
      </c>
      <c r="Z9" s="232"/>
      <c r="AA9" s="232" t="s">
        <v>85</v>
      </c>
      <c r="AB9" s="232"/>
      <c r="AC9" s="228" t="s">
        <v>86</v>
      </c>
      <c r="AD9" s="228" t="s">
        <v>87</v>
      </c>
      <c r="AE9" s="228" t="s">
        <v>88</v>
      </c>
      <c r="AF9" s="228" t="s">
        <v>104</v>
      </c>
      <c r="AG9" s="228" t="s">
        <v>76</v>
      </c>
      <c r="AH9" s="228" t="s">
        <v>22</v>
      </c>
      <c r="AI9" s="19"/>
      <c r="AJ9" s="226" t="s">
        <v>67</v>
      </c>
      <c r="AK9" s="227"/>
      <c r="AM9" s="212" t="str">
        <f>A9</f>
        <v>Drainage Area
ID</v>
      </c>
      <c r="AN9" s="196" t="str">
        <f>L9</f>
        <v xml:space="preserve"> Hydro Soil </v>
      </c>
      <c r="AO9" s="237" t="str">
        <f>U9</f>
        <v xml:space="preserve">Bioretention Opportunity Areas </v>
      </c>
      <c r="AP9" s="239" t="str">
        <f>W9</f>
        <v>Permeable Pavement Opportunity Areas</v>
      </c>
      <c r="AQ9" s="196" t="str">
        <f>P9</f>
        <v>Hot Spot Concern</v>
      </c>
      <c r="AR9" s="197"/>
    </row>
    <row r="10" spans="1:44" s="10" customFormat="1" ht="48.75" customHeight="1" thickBot="1">
      <c r="A10" s="213"/>
      <c r="B10" s="127" t="s">
        <v>42</v>
      </c>
      <c r="C10" s="127" t="s">
        <v>35</v>
      </c>
      <c r="D10" s="127" t="s">
        <v>41</v>
      </c>
      <c r="E10" s="128" t="s">
        <v>39</v>
      </c>
      <c r="F10" s="127" t="s">
        <v>36</v>
      </c>
      <c r="G10" s="127" t="s">
        <v>37</v>
      </c>
      <c r="H10" s="127" t="s">
        <v>38</v>
      </c>
      <c r="I10" s="127" t="s">
        <v>40</v>
      </c>
      <c r="J10" s="23" t="s">
        <v>20</v>
      </c>
      <c r="K10" s="91" t="s">
        <v>2</v>
      </c>
      <c r="L10" s="99" t="s">
        <v>7</v>
      </c>
      <c r="M10" s="99" t="s">
        <v>14</v>
      </c>
      <c r="N10" s="99" t="s">
        <v>13</v>
      </c>
      <c r="O10" s="99" t="s">
        <v>11</v>
      </c>
      <c r="P10" s="99" t="s">
        <v>17</v>
      </c>
      <c r="Q10" s="221"/>
      <c r="R10" s="222"/>
      <c r="S10" s="95" t="s">
        <v>18</v>
      </c>
      <c r="T10" s="95" t="s">
        <v>19</v>
      </c>
      <c r="U10" s="95" t="s">
        <v>18</v>
      </c>
      <c r="V10" s="95" t="s">
        <v>19</v>
      </c>
      <c r="W10" s="95" t="s">
        <v>18</v>
      </c>
      <c r="X10" s="95" t="s">
        <v>19</v>
      </c>
      <c r="Y10" s="94" t="s">
        <v>18</v>
      </c>
      <c r="Z10" s="94" t="s">
        <v>55</v>
      </c>
      <c r="AA10" s="94" t="s">
        <v>18</v>
      </c>
      <c r="AB10" s="94" t="s">
        <v>55</v>
      </c>
      <c r="AC10" s="229"/>
      <c r="AD10" s="229"/>
      <c r="AE10" s="229"/>
      <c r="AF10" s="229"/>
      <c r="AG10" s="229"/>
      <c r="AH10" s="229"/>
      <c r="AJ10" s="135" t="s">
        <v>20</v>
      </c>
      <c r="AK10" s="136" t="s">
        <v>43</v>
      </c>
      <c r="AM10" s="236"/>
      <c r="AN10" s="198" t="str">
        <f>L10</f>
        <v>Group</v>
      </c>
      <c r="AO10" s="238"/>
      <c r="AP10" s="240"/>
      <c r="AQ10" s="198" t="str">
        <f>P10</f>
        <v>Found?</v>
      </c>
      <c r="AR10" s="199" t="s">
        <v>107</v>
      </c>
    </row>
    <row r="11" spans="1:44" s="11" customFormat="1" ht="32.450000000000003" customHeight="1" thickTop="1">
      <c r="A11" s="18"/>
      <c r="B11" s="90" t="s">
        <v>33</v>
      </c>
      <c r="C11" s="90" t="s">
        <v>33</v>
      </c>
      <c r="D11" s="90" t="s">
        <v>33</v>
      </c>
      <c r="E11" s="24" t="s">
        <v>33</v>
      </c>
      <c r="F11" s="90" t="s">
        <v>33</v>
      </c>
      <c r="G11" s="90" t="s">
        <v>33</v>
      </c>
      <c r="H11" s="90" t="s">
        <v>33</v>
      </c>
      <c r="I11" s="90" t="s">
        <v>33</v>
      </c>
      <c r="J11" s="24" t="s">
        <v>5</v>
      </c>
      <c r="K11" s="90" t="s">
        <v>5</v>
      </c>
      <c r="L11" s="100" t="s">
        <v>66</v>
      </c>
      <c r="M11" s="101" t="s">
        <v>8</v>
      </c>
      <c r="N11" s="101" t="s">
        <v>8</v>
      </c>
      <c r="O11" s="102" t="s">
        <v>16</v>
      </c>
      <c r="P11" s="101" t="s">
        <v>8</v>
      </c>
      <c r="Q11" s="103" t="s">
        <v>23</v>
      </c>
      <c r="R11" s="104" t="s">
        <v>29</v>
      </c>
      <c r="S11" s="105" t="s">
        <v>33</v>
      </c>
      <c r="T11" s="101" t="s">
        <v>33</v>
      </c>
      <c r="U11" s="105" t="s">
        <v>33</v>
      </c>
      <c r="V11" s="105" t="s">
        <v>33</v>
      </c>
      <c r="W11" s="105" t="s">
        <v>33</v>
      </c>
      <c r="X11" s="105" t="s">
        <v>33</v>
      </c>
      <c r="Y11" s="105" t="s">
        <v>33</v>
      </c>
      <c r="Z11" s="105" t="s">
        <v>33</v>
      </c>
      <c r="AA11" s="105" t="s">
        <v>5</v>
      </c>
      <c r="AB11" s="105" t="s">
        <v>5</v>
      </c>
      <c r="AC11" s="106" t="s">
        <v>5</v>
      </c>
      <c r="AD11" s="106" t="s">
        <v>5</v>
      </c>
      <c r="AE11" s="106" t="s">
        <v>5</v>
      </c>
      <c r="AF11" s="107" t="s">
        <v>21</v>
      </c>
      <c r="AG11" s="106" t="s">
        <v>5</v>
      </c>
      <c r="AH11" s="108" t="s">
        <v>5</v>
      </c>
      <c r="AJ11" s="137" t="s">
        <v>34</v>
      </c>
      <c r="AK11" s="137" t="s">
        <v>34</v>
      </c>
      <c r="AM11" s="189"/>
      <c r="AN11" s="187" t="str">
        <f>L11</f>
        <v>A, B, C, D or Urban Land</v>
      </c>
      <c r="AO11" s="191" t="str">
        <f>U11</f>
        <v>SF</v>
      </c>
      <c r="AP11" s="191" t="str">
        <f>W11</f>
        <v>SF</v>
      </c>
      <c r="AQ11" s="192" t="str">
        <f>P11</f>
        <v>Y/N</v>
      </c>
      <c r="AR11" s="31" t="s">
        <v>108</v>
      </c>
    </row>
    <row r="12" spans="1:44" s="11" customFormat="1" ht="16.149999999999999" customHeight="1">
      <c r="A12" s="8">
        <v>57</v>
      </c>
      <c r="B12" s="47">
        <v>6909.8804000000018</v>
      </c>
      <c r="C12" s="47">
        <v>170.31960000000046</v>
      </c>
      <c r="D12" s="27"/>
      <c r="E12" s="82">
        <f>SUM(B12:D12)</f>
        <v>7080.2000000000025</v>
      </c>
      <c r="F12" s="27">
        <v>1097</v>
      </c>
      <c r="G12" s="27"/>
      <c r="H12" s="27"/>
      <c r="I12" s="82">
        <f>SUM(F12:H12)</f>
        <v>1097</v>
      </c>
      <c r="J12" s="84">
        <f t="shared" ref="J12:J44" si="3">AJ12*1.2/12*E12</f>
        <v>660.69662800000015</v>
      </c>
      <c r="K12" s="82">
        <f t="shared" ref="K12:K44" si="4">AK12*1.2/12*I12</f>
        <v>104.21499999999997</v>
      </c>
      <c r="L12" s="9" t="s">
        <v>47</v>
      </c>
      <c r="M12" s="26"/>
      <c r="N12" s="26"/>
      <c r="O12" s="28"/>
      <c r="P12" s="26"/>
      <c r="Q12" s="32"/>
      <c r="R12" s="111">
        <f t="shared" ref="R12:R15" si="5">Q12*20</f>
        <v>0</v>
      </c>
      <c r="S12" s="40"/>
      <c r="T12" s="40"/>
      <c r="U12" s="43"/>
      <c r="V12" s="43"/>
      <c r="W12" s="43"/>
      <c r="X12" s="40"/>
      <c r="Y12" s="43"/>
      <c r="Z12" s="43"/>
      <c r="AA12" s="109"/>
      <c r="AB12" s="109"/>
      <c r="AC12" s="43"/>
      <c r="AD12" s="65"/>
      <c r="AE12" s="65"/>
      <c r="AF12" s="44"/>
      <c r="AG12" s="75">
        <f t="shared" ref="AG12" si="6">(IF((AA12)&lt;(AC12+AD12+AE12),(AA12),(AC12+AD12+AE12)))+AF12*10+R12</f>
        <v>0</v>
      </c>
      <c r="AH12" s="75">
        <f t="shared" ref="AH12:AH44" si="7">AG12-J12</f>
        <v>-660.69662800000015</v>
      </c>
      <c r="AJ12" s="138">
        <f t="shared" ref="AJ12:AJ44" si="8">(C12*0.25+B12*0.95+0*D12)/E12</f>
        <v>0.93316096720431618</v>
      </c>
      <c r="AK12" s="138">
        <f>(G12*0.25+F12*0.95+0*H12)/I12</f>
        <v>0.94999999999999984</v>
      </c>
      <c r="AM12" s="189">
        <f t="shared" ref="AM12:AM44" si="9">A12</f>
        <v>57</v>
      </c>
      <c r="AN12" s="31" t="str">
        <f>L12</f>
        <v>A/D</v>
      </c>
      <c r="AO12" s="195">
        <f>U12</f>
        <v>0</v>
      </c>
      <c r="AP12" s="195">
        <f>W12</f>
        <v>0</v>
      </c>
      <c r="AQ12" s="187"/>
      <c r="AR12" s="31"/>
    </row>
    <row r="13" spans="1:44" s="11" customFormat="1" ht="16.149999999999999" customHeight="1">
      <c r="A13" s="31">
        <v>58</v>
      </c>
      <c r="B13" s="47">
        <v>6688.8111000000008</v>
      </c>
      <c r="C13" s="47">
        <v>348.58890000000019</v>
      </c>
      <c r="D13" s="48"/>
      <c r="E13" s="82">
        <f t="shared" ref="E13:E44" si="10">SUM(B13:D13)</f>
        <v>7037.4000000000015</v>
      </c>
      <c r="F13" s="27">
        <v>745</v>
      </c>
      <c r="G13" s="47"/>
      <c r="H13" s="47"/>
      <c r="I13" s="82">
        <f t="shared" ref="I13:I43" si="11">SUM(F13:H13)</f>
        <v>745</v>
      </c>
      <c r="J13" s="84">
        <f t="shared" si="3"/>
        <v>644.15177700000004</v>
      </c>
      <c r="K13" s="82">
        <f t="shared" si="4"/>
        <v>70.774999999999991</v>
      </c>
      <c r="L13" s="92" t="s">
        <v>64</v>
      </c>
      <c r="M13" s="28"/>
      <c r="N13" s="28" t="s">
        <v>3</v>
      </c>
      <c r="O13" s="28">
        <v>0.52</v>
      </c>
      <c r="P13" s="26" t="s">
        <v>4</v>
      </c>
      <c r="Q13" s="32"/>
      <c r="R13" s="111">
        <f t="shared" si="5"/>
        <v>0</v>
      </c>
      <c r="S13" s="45">
        <f>35*6</f>
        <v>210</v>
      </c>
      <c r="T13" s="43"/>
      <c r="U13" s="43">
        <v>150</v>
      </c>
      <c r="V13" s="43"/>
      <c r="W13" s="43"/>
      <c r="X13" s="43"/>
      <c r="Y13" s="40">
        <f t="shared" ref="Y13" si="12">E13</f>
        <v>7037.4000000000015</v>
      </c>
      <c r="Z13" s="40">
        <f t="shared" ref="Z13:Z30" si="13">I13</f>
        <v>745</v>
      </c>
      <c r="AA13" s="109">
        <f t="shared" ref="AA13:AA44" si="14">Y13*1.7/12*AJ13</f>
        <v>912.54835075000005</v>
      </c>
      <c r="AB13" s="109">
        <f t="shared" ref="AB13:AB44" si="15">Z13*1.7/12*AK13</f>
        <v>100.26458333333333</v>
      </c>
      <c r="AC13" s="43">
        <f>SUM(U13:V13)*(0.5+1.5*0.35)</f>
        <v>153.75</v>
      </c>
      <c r="AD13" s="65"/>
      <c r="AE13" s="65"/>
      <c r="AF13" s="43"/>
      <c r="AG13" s="75">
        <f>(IF((AA13)&lt;(AC13+AD13+AE13),(AA13),(AC13+AD13+AE13)))+AF13*10+R13</f>
        <v>153.75</v>
      </c>
      <c r="AH13" s="75">
        <f t="shared" si="7"/>
        <v>-490.40177700000004</v>
      </c>
      <c r="AJ13" s="138">
        <f t="shared" si="8"/>
        <v>0.91532636627163433</v>
      </c>
      <c r="AK13" s="138">
        <f>(G13*0.25+F13*0.95+0*H13)/I13</f>
        <v>0.95</v>
      </c>
      <c r="AM13" s="189">
        <f t="shared" si="9"/>
        <v>58</v>
      </c>
      <c r="AN13" s="31" t="str">
        <f t="shared" ref="AN13:AN44" si="16">L13</f>
        <v>Urban Land</v>
      </c>
      <c r="AO13" s="190">
        <f t="shared" ref="AO13:AO44" si="17">U13</f>
        <v>150</v>
      </c>
      <c r="AP13" s="190">
        <f t="shared" ref="AP13:AP44" si="18">W13</f>
        <v>0</v>
      </c>
      <c r="AQ13" s="187" t="str">
        <f t="shared" ref="AQ13:AQ44" si="19">P13</f>
        <v>N</v>
      </c>
      <c r="AR13" s="31">
        <v>1</v>
      </c>
    </row>
    <row r="14" spans="1:44" s="11" customFormat="1" ht="16.149999999999999" customHeight="1">
      <c r="A14" s="31">
        <v>61</v>
      </c>
      <c r="B14" s="47">
        <v>6860</v>
      </c>
      <c r="C14" s="47">
        <v>100</v>
      </c>
      <c r="D14" s="48"/>
      <c r="E14" s="82">
        <f t="shared" si="10"/>
        <v>6960</v>
      </c>
      <c r="F14" s="47">
        <v>120</v>
      </c>
      <c r="G14" s="47">
        <v>2083</v>
      </c>
      <c r="H14" s="47"/>
      <c r="I14" s="82">
        <f t="shared" si="11"/>
        <v>2203</v>
      </c>
      <c r="J14" s="84">
        <f t="shared" si="3"/>
        <v>654.20000000000005</v>
      </c>
      <c r="K14" s="82">
        <f t="shared" si="4"/>
        <v>63.474999999999994</v>
      </c>
      <c r="L14" s="92" t="s">
        <v>64</v>
      </c>
      <c r="M14" s="28"/>
      <c r="N14" s="28" t="s">
        <v>3</v>
      </c>
      <c r="O14" s="28">
        <v>0.2</v>
      </c>
      <c r="P14" s="26" t="s">
        <v>4</v>
      </c>
      <c r="Q14" s="32"/>
      <c r="R14" s="111">
        <f t="shared" si="5"/>
        <v>0</v>
      </c>
      <c r="S14" s="43"/>
      <c r="T14" s="43"/>
      <c r="U14" s="43">
        <f>250+(40*5)</f>
        <v>450</v>
      </c>
      <c r="V14" s="43"/>
      <c r="W14" s="43">
        <v>1290</v>
      </c>
      <c r="X14" s="43"/>
      <c r="Y14" s="40">
        <f>E14*0.9</f>
        <v>6264</v>
      </c>
      <c r="Z14" s="40">
        <f>I14*0.9</f>
        <v>1982.7</v>
      </c>
      <c r="AA14" s="109">
        <f t="shared" si="14"/>
        <v>834.10500000000002</v>
      </c>
      <c r="AB14" s="109">
        <f t="shared" si="15"/>
        <v>80.930624999999992</v>
      </c>
      <c r="AC14" s="43">
        <f>SUM(U14:V14)*(0.5+1.5*0.35)</f>
        <v>461.24999999999994</v>
      </c>
      <c r="AD14" s="43">
        <f>0.5*0.35*(W14+X14)</f>
        <v>225.74999999999997</v>
      </c>
      <c r="AE14" s="43"/>
      <c r="AF14" s="43"/>
      <c r="AG14" s="75">
        <f t="shared" ref="AG14:AG44" si="20">(IF((AA14)&lt;(AC14+AD14+AE14),(AA14),(AC14+AD14+AE14)))+AF14*10+R14</f>
        <v>686.99999999999989</v>
      </c>
      <c r="AH14" s="75">
        <f t="shared" si="7"/>
        <v>32.799999999999841</v>
      </c>
      <c r="AJ14" s="138">
        <f t="shared" si="8"/>
        <v>0.93994252873563222</v>
      </c>
      <c r="AK14" s="138">
        <f>(G14*0.25+F14*0.95+0*H14)/I14</f>
        <v>0.28812982296867906</v>
      </c>
      <c r="AM14" s="189">
        <f t="shared" si="9"/>
        <v>61</v>
      </c>
      <c r="AN14" s="31" t="str">
        <f t="shared" si="16"/>
        <v>Urban Land</v>
      </c>
      <c r="AO14" s="190">
        <f t="shared" si="17"/>
        <v>450</v>
      </c>
      <c r="AP14" s="190">
        <f t="shared" si="18"/>
        <v>1290</v>
      </c>
      <c r="AQ14" s="187" t="str">
        <f t="shared" si="19"/>
        <v>N</v>
      </c>
      <c r="AR14" s="31">
        <v>2</v>
      </c>
    </row>
    <row r="15" spans="1:44" s="11" customFormat="1" ht="16.149999999999999" customHeight="1">
      <c r="A15" s="31">
        <v>68</v>
      </c>
      <c r="B15" s="47">
        <v>5720</v>
      </c>
      <c r="C15" s="47">
        <v>650</v>
      </c>
      <c r="D15" s="48"/>
      <c r="E15" s="82">
        <f t="shared" si="10"/>
        <v>6370</v>
      </c>
      <c r="F15" s="47">
        <f>60*50</f>
        <v>3000</v>
      </c>
      <c r="G15" s="47"/>
      <c r="H15" s="47"/>
      <c r="I15" s="82">
        <f t="shared" si="11"/>
        <v>3000</v>
      </c>
      <c r="J15" s="84">
        <f t="shared" si="3"/>
        <v>559.65</v>
      </c>
      <c r="K15" s="82">
        <f t="shared" si="4"/>
        <v>284.99999999999994</v>
      </c>
      <c r="L15" s="15" t="s">
        <v>47</v>
      </c>
      <c r="M15" s="28" t="s">
        <v>4</v>
      </c>
      <c r="N15" s="28" t="s">
        <v>3</v>
      </c>
      <c r="O15" s="28">
        <v>0.2</v>
      </c>
      <c r="P15" s="26" t="s">
        <v>4</v>
      </c>
      <c r="Q15" s="32"/>
      <c r="R15" s="111">
        <f t="shared" si="5"/>
        <v>0</v>
      </c>
      <c r="S15" s="43"/>
      <c r="T15" s="43"/>
      <c r="U15" s="43"/>
      <c r="V15" s="43"/>
      <c r="W15" s="43">
        <v>930</v>
      </c>
      <c r="X15" s="43"/>
      <c r="Y15" s="40">
        <f>W15</f>
        <v>930</v>
      </c>
      <c r="Z15" s="40">
        <f t="shared" si="13"/>
        <v>3000</v>
      </c>
      <c r="AA15" s="109">
        <f t="shared" si="14"/>
        <v>115.75178571428572</v>
      </c>
      <c r="AB15" s="109">
        <f t="shared" si="15"/>
        <v>403.75</v>
      </c>
      <c r="AC15" s="43"/>
      <c r="AD15" s="43">
        <v>162.75</v>
      </c>
      <c r="AE15" s="43"/>
      <c r="AF15" s="43">
        <v>2</v>
      </c>
      <c r="AG15" s="75">
        <f t="shared" si="20"/>
        <v>135.75178571428572</v>
      </c>
      <c r="AH15" s="75">
        <f t="shared" si="7"/>
        <v>-423.89821428571429</v>
      </c>
      <c r="AJ15" s="138">
        <f t="shared" si="8"/>
        <v>0.87857142857142856</v>
      </c>
      <c r="AK15" s="138">
        <f>(G15*0.25+F15*0.95+0*H15)/I15</f>
        <v>0.95</v>
      </c>
      <c r="AM15" s="189">
        <f t="shared" si="9"/>
        <v>68</v>
      </c>
      <c r="AN15" s="31" t="str">
        <f t="shared" si="16"/>
        <v>A/D</v>
      </c>
      <c r="AO15" s="190">
        <f t="shared" si="17"/>
        <v>0</v>
      </c>
      <c r="AP15" s="190">
        <f t="shared" si="18"/>
        <v>930</v>
      </c>
      <c r="AQ15" s="187" t="str">
        <f t="shared" si="19"/>
        <v>N</v>
      </c>
      <c r="AR15" s="31">
        <v>1</v>
      </c>
    </row>
    <row r="16" spans="1:44" s="11" customFormat="1" ht="16.149999999999999" customHeight="1">
      <c r="A16" s="31">
        <v>82</v>
      </c>
      <c r="B16" s="47">
        <f>225*22+170*11</f>
        <v>6820</v>
      </c>
      <c r="C16" s="47">
        <f>180*8</f>
        <v>1440</v>
      </c>
      <c r="D16" s="48"/>
      <c r="E16" s="82">
        <f t="shared" si="10"/>
        <v>8260</v>
      </c>
      <c r="F16" s="47"/>
      <c r="G16" s="47">
        <v>342</v>
      </c>
      <c r="H16" s="47"/>
      <c r="I16" s="82">
        <f t="shared" si="11"/>
        <v>342</v>
      </c>
      <c r="J16" s="84">
        <f t="shared" si="3"/>
        <v>683.9</v>
      </c>
      <c r="K16" s="82">
        <f t="shared" si="4"/>
        <v>8.5499999999999989</v>
      </c>
      <c r="L16" s="15" t="s">
        <v>46</v>
      </c>
      <c r="M16" s="28"/>
      <c r="N16" s="28"/>
      <c r="O16" s="28" t="s">
        <v>65</v>
      </c>
      <c r="P16" s="26" t="s">
        <v>4</v>
      </c>
      <c r="Q16" s="32">
        <v>2</v>
      </c>
      <c r="R16" s="111">
        <f>Q16*20</f>
        <v>40</v>
      </c>
      <c r="S16" s="43"/>
      <c r="T16" s="43"/>
      <c r="U16" s="43"/>
      <c r="V16" s="43"/>
      <c r="W16" s="43">
        <f>170*11</f>
        <v>1870</v>
      </c>
      <c r="X16" s="43"/>
      <c r="Y16" s="40">
        <f>W16</f>
        <v>1870</v>
      </c>
      <c r="Z16" s="40">
        <f t="shared" si="13"/>
        <v>342</v>
      </c>
      <c r="AA16" s="109">
        <f t="shared" si="14"/>
        <v>219.34201977401131</v>
      </c>
      <c r="AB16" s="109">
        <f t="shared" si="15"/>
        <v>12.112499999999999</v>
      </c>
      <c r="AC16" s="43"/>
      <c r="AD16" s="43">
        <v>315</v>
      </c>
      <c r="AE16" s="43"/>
      <c r="AF16" s="43">
        <v>8</v>
      </c>
      <c r="AG16" s="75">
        <f t="shared" si="20"/>
        <v>339.34201977401131</v>
      </c>
      <c r="AH16" s="75">
        <f t="shared" si="7"/>
        <v>-344.55798022598867</v>
      </c>
      <c r="AJ16" s="138">
        <f t="shared" si="8"/>
        <v>0.82796610169491525</v>
      </c>
      <c r="AK16" s="138">
        <f>(G16*0.25+F16*0.95+0*H16)/I16</f>
        <v>0.25</v>
      </c>
      <c r="AM16" s="189">
        <f t="shared" si="9"/>
        <v>82</v>
      </c>
      <c r="AN16" s="193" t="str">
        <f t="shared" si="16"/>
        <v>D</v>
      </c>
      <c r="AO16" s="190">
        <f t="shared" si="17"/>
        <v>0</v>
      </c>
      <c r="AP16" s="190">
        <f t="shared" si="18"/>
        <v>1870</v>
      </c>
      <c r="AQ16" s="187" t="str">
        <f t="shared" si="19"/>
        <v>N</v>
      </c>
      <c r="AR16" s="31"/>
    </row>
    <row r="17" spans="1:44" s="11" customFormat="1" ht="16.149999999999999" customHeight="1">
      <c r="A17" s="31">
        <v>86</v>
      </c>
      <c r="B17" s="47">
        <v>8441.3196119999993</v>
      </c>
      <c r="C17" s="47">
        <v>240.18838800000086</v>
      </c>
      <c r="D17" s="48"/>
      <c r="E17" s="82">
        <f t="shared" si="10"/>
        <v>8681.5079999999998</v>
      </c>
      <c r="F17" s="47"/>
      <c r="G17" s="47"/>
      <c r="H17" s="47"/>
      <c r="I17" s="82"/>
      <c r="J17" s="84">
        <f t="shared" si="3"/>
        <v>807.93007283999998</v>
      </c>
      <c r="K17" s="82">
        <f t="shared" si="4"/>
        <v>0</v>
      </c>
      <c r="L17" s="15" t="s">
        <v>47</v>
      </c>
      <c r="M17" s="28"/>
      <c r="N17" s="28" t="s">
        <v>3</v>
      </c>
      <c r="O17" s="28">
        <v>0.1</v>
      </c>
      <c r="P17" s="26" t="s">
        <v>4</v>
      </c>
      <c r="Q17" s="32"/>
      <c r="R17" s="111">
        <f t="shared" ref="R17:R44" si="21">Q17*20</f>
        <v>0</v>
      </c>
      <c r="S17" s="43"/>
      <c r="T17" s="43"/>
      <c r="U17" s="43">
        <v>225</v>
      </c>
      <c r="V17" s="43"/>
      <c r="W17" s="43"/>
      <c r="X17" s="43"/>
      <c r="Y17" s="40">
        <f>E17*0.6</f>
        <v>5208.9047999999993</v>
      </c>
      <c r="Z17" s="40"/>
      <c r="AA17" s="109">
        <f t="shared" si="14"/>
        <v>686.74056191399984</v>
      </c>
      <c r="AB17" s="109">
        <f t="shared" si="15"/>
        <v>0</v>
      </c>
      <c r="AC17" s="43">
        <f t="shared" ref="AC17:AC44" si="22">SUM(U17:V17)*(0.5+1.5*0.35)</f>
        <v>230.62499999999997</v>
      </c>
      <c r="AD17" s="65"/>
      <c r="AE17" s="65"/>
      <c r="AF17" s="43">
        <v>2</v>
      </c>
      <c r="AG17" s="75">
        <f t="shared" si="20"/>
        <v>250.62499999999997</v>
      </c>
      <c r="AH17" s="75">
        <f t="shared" si="7"/>
        <v>-557.30507283999998</v>
      </c>
      <c r="AJ17" s="138">
        <f t="shared" si="8"/>
        <v>0.93063333333333331</v>
      </c>
      <c r="AK17" s="138"/>
      <c r="AM17" s="189">
        <f t="shared" si="9"/>
        <v>86</v>
      </c>
      <c r="AN17" s="31" t="str">
        <f t="shared" si="16"/>
        <v>A/D</v>
      </c>
      <c r="AO17" s="190">
        <f t="shared" si="17"/>
        <v>225</v>
      </c>
      <c r="AP17" s="190">
        <f t="shared" si="18"/>
        <v>0</v>
      </c>
      <c r="AQ17" s="187" t="str">
        <f t="shared" si="19"/>
        <v>N</v>
      </c>
      <c r="AR17" s="31">
        <v>0.5</v>
      </c>
    </row>
    <row r="18" spans="1:44" s="11" customFormat="1" ht="16.149999999999999" customHeight="1">
      <c r="A18" s="31">
        <v>88</v>
      </c>
      <c r="B18" s="47">
        <v>6116.8287840000021</v>
      </c>
      <c r="C18" s="47">
        <v>303.91521599999976</v>
      </c>
      <c r="D18" s="48"/>
      <c r="E18" s="82">
        <f t="shared" si="10"/>
        <v>6420.7440000000015</v>
      </c>
      <c r="F18" s="47"/>
      <c r="G18" s="47"/>
      <c r="H18" s="47"/>
      <c r="I18" s="82"/>
      <c r="J18" s="84">
        <f t="shared" si="3"/>
        <v>588.6966148800002</v>
      </c>
      <c r="K18" s="82">
        <f t="shared" si="4"/>
        <v>0</v>
      </c>
      <c r="L18" s="15" t="s">
        <v>47</v>
      </c>
      <c r="M18" s="28"/>
      <c r="N18" s="28" t="s">
        <v>3</v>
      </c>
      <c r="O18" s="28">
        <v>0.15</v>
      </c>
      <c r="P18" s="26" t="s">
        <v>4</v>
      </c>
      <c r="Q18" s="32"/>
      <c r="R18" s="111">
        <f t="shared" si="21"/>
        <v>0</v>
      </c>
      <c r="S18" s="43"/>
      <c r="T18" s="43"/>
      <c r="U18" s="43">
        <f>55*4</f>
        <v>220</v>
      </c>
      <c r="V18" s="43"/>
      <c r="W18" s="43"/>
      <c r="X18" s="43"/>
      <c r="Y18" s="40">
        <f>E18*0.5</f>
        <v>3210.3720000000008</v>
      </c>
      <c r="Z18" s="40"/>
      <c r="AA18" s="109">
        <f t="shared" si="14"/>
        <v>416.99343554000012</v>
      </c>
      <c r="AB18" s="109">
        <f t="shared" si="15"/>
        <v>0</v>
      </c>
      <c r="AC18" s="43">
        <f t="shared" si="22"/>
        <v>225.49999999999997</v>
      </c>
      <c r="AD18" s="65"/>
      <c r="AE18" s="65"/>
      <c r="AF18" s="43">
        <v>1</v>
      </c>
      <c r="AG18" s="75">
        <f t="shared" si="20"/>
        <v>235.49999999999997</v>
      </c>
      <c r="AH18" s="75">
        <f t="shared" si="7"/>
        <v>-353.1966148800002</v>
      </c>
      <c r="AJ18" s="138">
        <f t="shared" si="8"/>
        <v>0.91686666666666672</v>
      </c>
      <c r="AK18" s="138"/>
      <c r="AM18" s="189">
        <f t="shared" si="9"/>
        <v>88</v>
      </c>
      <c r="AN18" s="31" t="str">
        <f t="shared" si="16"/>
        <v>A/D</v>
      </c>
      <c r="AO18" s="190">
        <f t="shared" si="17"/>
        <v>220</v>
      </c>
      <c r="AP18" s="190">
        <f t="shared" si="18"/>
        <v>0</v>
      </c>
      <c r="AQ18" s="187" t="str">
        <f t="shared" si="19"/>
        <v>N</v>
      </c>
      <c r="AR18" s="31">
        <v>0.5</v>
      </c>
    </row>
    <row r="19" spans="1:44" s="11" customFormat="1" ht="16.149999999999999" customHeight="1">
      <c r="A19" s="31">
        <v>89</v>
      </c>
      <c r="B19" s="47">
        <v>10684.630572</v>
      </c>
      <c r="C19" s="47">
        <v>1224.6734279999996</v>
      </c>
      <c r="D19" s="48"/>
      <c r="E19" s="82">
        <f t="shared" si="10"/>
        <v>11909.304</v>
      </c>
      <c r="F19" s="47"/>
      <c r="G19" s="47"/>
      <c r="H19" s="47"/>
      <c r="I19" s="82"/>
      <c r="J19" s="84">
        <f t="shared" si="3"/>
        <v>1045.6567400399999</v>
      </c>
      <c r="K19" s="82">
        <f t="shared" si="4"/>
        <v>0</v>
      </c>
      <c r="L19" s="15" t="s">
        <v>46</v>
      </c>
      <c r="M19" s="28"/>
      <c r="N19" s="28"/>
      <c r="O19" s="28" t="s">
        <v>65</v>
      </c>
      <c r="P19" s="26" t="s">
        <v>4</v>
      </c>
      <c r="Q19" s="32"/>
      <c r="R19" s="111">
        <f t="shared" si="21"/>
        <v>0</v>
      </c>
      <c r="S19" s="43"/>
      <c r="T19" s="43"/>
      <c r="U19" s="43">
        <v>1650</v>
      </c>
      <c r="V19" s="43"/>
      <c r="W19" s="43"/>
      <c r="X19" s="43"/>
      <c r="Y19" s="40">
        <f>E19*0.55</f>
        <v>6550.1172000000006</v>
      </c>
      <c r="Z19" s="40"/>
      <c r="AA19" s="109">
        <f t="shared" si="14"/>
        <v>814.74087661449994</v>
      </c>
      <c r="AB19" s="109">
        <f t="shared" si="15"/>
        <v>0</v>
      </c>
      <c r="AC19" s="43">
        <f t="shared" si="22"/>
        <v>1691.2499999999998</v>
      </c>
      <c r="AD19" s="65"/>
      <c r="AE19" s="65"/>
      <c r="AF19" s="43">
        <v>3</v>
      </c>
      <c r="AG19" s="75">
        <f t="shared" si="20"/>
        <v>844.74087661449994</v>
      </c>
      <c r="AH19" s="75">
        <f t="shared" si="7"/>
        <v>-200.91586342549999</v>
      </c>
      <c r="AJ19" s="138">
        <f t="shared" si="8"/>
        <v>0.87801666666666656</v>
      </c>
      <c r="AK19" s="138"/>
      <c r="AM19" s="189">
        <f t="shared" si="9"/>
        <v>89</v>
      </c>
      <c r="AN19" s="193" t="str">
        <f t="shared" si="16"/>
        <v>D</v>
      </c>
      <c r="AO19" s="190">
        <f t="shared" si="17"/>
        <v>1650</v>
      </c>
      <c r="AP19" s="190">
        <f t="shared" si="18"/>
        <v>0</v>
      </c>
      <c r="AQ19" s="187" t="str">
        <f t="shared" si="19"/>
        <v>N</v>
      </c>
      <c r="AR19" s="31"/>
    </row>
    <row r="20" spans="1:44" s="11" customFormat="1" ht="16.149999999999999" customHeight="1">
      <c r="A20" s="31">
        <v>90</v>
      </c>
      <c r="B20" s="47">
        <v>6682.1040000000012</v>
      </c>
      <c r="C20" s="47"/>
      <c r="D20" s="48"/>
      <c r="E20" s="82">
        <f t="shared" si="10"/>
        <v>6682.1040000000012</v>
      </c>
      <c r="F20" s="47"/>
      <c r="G20" s="47"/>
      <c r="H20" s="47"/>
      <c r="I20" s="82"/>
      <c r="J20" s="84">
        <f t="shared" si="3"/>
        <v>634.79988000000026</v>
      </c>
      <c r="K20" s="82">
        <f t="shared" si="4"/>
        <v>0</v>
      </c>
      <c r="L20" s="92" t="s">
        <v>64</v>
      </c>
      <c r="M20" s="28"/>
      <c r="N20" s="28"/>
      <c r="O20" s="28"/>
      <c r="P20" s="26"/>
      <c r="Q20" s="32"/>
      <c r="R20" s="111">
        <f t="shared" si="21"/>
        <v>0</v>
      </c>
      <c r="S20" s="43"/>
      <c r="T20" s="43"/>
      <c r="U20" s="43"/>
      <c r="V20" s="43"/>
      <c r="W20" s="43"/>
      <c r="X20" s="43"/>
      <c r="Y20" s="40"/>
      <c r="Z20" s="40"/>
      <c r="AA20" s="109">
        <f t="shared" si="14"/>
        <v>0</v>
      </c>
      <c r="AB20" s="109">
        <f t="shared" si="15"/>
        <v>0</v>
      </c>
      <c r="AC20" s="43"/>
      <c r="AD20" s="65"/>
      <c r="AE20" s="65"/>
      <c r="AF20" s="43">
        <v>3</v>
      </c>
      <c r="AG20" s="75">
        <f t="shared" si="20"/>
        <v>30</v>
      </c>
      <c r="AH20" s="75">
        <f t="shared" si="7"/>
        <v>-604.79988000000026</v>
      </c>
      <c r="AJ20" s="138">
        <f t="shared" si="8"/>
        <v>0.95000000000000007</v>
      </c>
      <c r="AK20" s="138"/>
      <c r="AM20" s="189">
        <f t="shared" si="9"/>
        <v>90</v>
      </c>
      <c r="AN20" s="31" t="str">
        <f t="shared" si="16"/>
        <v>Urban Land</v>
      </c>
      <c r="AO20" s="195">
        <f t="shared" si="17"/>
        <v>0</v>
      </c>
      <c r="AP20" s="195">
        <f t="shared" si="18"/>
        <v>0</v>
      </c>
      <c r="AQ20" s="187"/>
      <c r="AR20" s="31"/>
    </row>
    <row r="21" spans="1:44" s="11" customFormat="1" ht="16.149999999999999" customHeight="1">
      <c r="A21" s="31">
        <v>91</v>
      </c>
      <c r="B21" s="47">
        <v>2796.5520000000001</v>
      </c>
      <c r="C21" s="47"/>
      <c r="D21" s="49"/>
      <c r="E21" s="82">
        <f t="shared" si="10"/>
        <v>2796.5520000000001</v>
      </c>
      <c r="F21" s="50"/>
      <c r="G21" s="50">
        <v>1469</v>
      </c>
      <c r="H21" s="50"/>
      <c r="I21" s="82">
        <f t="shared" si="11"/>
        <v>1469</v>
      </c>
      <c r="J21" s="84">
        <f t="shared" si="3"/>
        <v>265.67243999999999</v>
      </c>
      <c r="K21" s="82">
        <f t="shared" si="4"/>
        <v>36.724999999999994</v>
      </c>
      <c r="L21" s="92" t="s">
        <v>64</v>
      </c>
      <c r="M21" s="29"/>
      <c r="N21" s="28"/>
      <c r="O21" s="29"/>
      <c r="P21" s="26"/>
      <c r="Q21" s="32"/>
      <c r="R21" s="111">
        <f t="shared" si="21"/>
        <v>0</v>
      </c>
      <c r="S21" s="45"/>
      <c r="T21" s="45"/>
      <c r="U21" s="43"/>
      <c r="V21" s="43"/>
      <c r="W21" s="43"/>
      <c r="X21" s="45"/>
      <c r="Y21" s="40"/>
      <c r="Z21" s="40"/>
      <c r="AA21" s="109">
        <f t="shared" si="14"/>
        <v>0</v>
      </c>
      <c r="AB21" s="109">
        <f t="shared" si="15"/>
        <v>0</v>
      </c>
      <c r="AC21" s="43"/>
      <c r="AD21" s="65"/>
      <c r="AE21" s="65"/>
      <c r="AF21" s="45">
        <v>2</v>
      </c>
      <c r="AG21" s="75">
        <f t="shared" si="20"/>
        <v>20</v>
      </c>
      <c r="AH21" s="75">
        <f t="shared" si="7"/>
        <v>-245.67243999999999</v>
      </c>
      <c r="AJ21" s="138">
        <f t="shared" si="8"/>
        <v>0.95</v>
      </c>
      <c r="AK21" s="138">
        <f>(G21*0.25+F21*0.95+0*H21)/I21</f>
        <v>0.25</v>
      </c>
      <c r="AM21" s="189">
        <f t="shared" si="9"/>
        <v>91</v>
      </c>
      <c r="AN21" s="31" t="str">
        <f t="shared" si="16"/>
        <v>Urban Land</v>
      </c>
      <c r="AO21" s="195">
        <f t="shared" si="17"/>
        <v>0</v>
      </c>
      <c r="AP21" s="195">
        <f t="shared" si="18"/>
        <v>0</v>
      </c>
      <c r="AQ21" s="187"/>
      <c r="AR21" s="31"/>
    </row>
    <row r="22" spans="1:44" s="11" customFormat="1" ht="16.149999999999999" customHeight="1">
      <c r="A22" s="31">
        <v>100</v>
      </c>
      <c r="B22" s="47">
        <f>300*35</f>
        <v>10500</v>
      </c>
      <c r="C22" s="47">
        <v>150</v>
      </c>
      <c r="D22" s="48"/>
      <c r="E22" s="87">
        <f t="shared" si="10"/>
        <v>10650</v>
      </c>
      <c r="F22" s="47"/>
      <c r="G22" s="47"/>
      <c r="H22" s="47"/>
      <c r="I22" s="87"/>
      <c r="J22" s="84">
        <f t="shared" si="3"/>
        <v>1001.2499999999999</v>
      </c>
      <c r="K22" s="87">
        <f t="shared" si="4"/>
        <v>0</v>
      </c>
      <c r="L22" s="15" t="s">
        <v>46</v>
      </c>
      <c r="M22" s="28"/>
      <c r="N22" s="28"/>
      <c r="O22" s="28" t="s">
        <v>65</v>
      </c>
      <c r="P22" s="28" t="s">
        <v>4</v>
      </c>
      <c r="Q22" s="32"/>
      <c r="R22" s="111">
        <f t="shared" si="21"/>
        <v>0</v>
      </c>
      <c r="S22" s="43"/>
      <c r="T22" s="43"/>
      <c r="U22" s="43">
        <v>880</v>
      </c>
      <c r="V22" s="43"/>
      <c r="W22" s="43">
        <f>1500+2400</f>
        <v>3900</v>
      </c>
      <c r="X22" s="43"/>
      <c r="Y22" s="43">
        <f>E22*0.75</f>
        <v>7987.5</v>
      </c>
      <c r="Z22" s="43"/>
      <c r="AA22" s="109">
        <f t="shared" si="14"/>
        <v>1063.828125</v>
      </c>
      <c r="AB22" s="109">
        <f t="shared" si="15"/>
        <v>0</v>
      </c>
      <c r="AC22" s="43">
        <f t="shared" si="22"/>
        <v>901.99999999999989</v>
      </c>
      <c r="AD22" s="43">
        <v>682.5</v>
      </c>
      <c r="AE22" s="43"/>
      <c r="AF22" s="43">
        <v>5</v>
      </c>
      <c r="AG22" s="75">
        <f t="shared" si="20"/>
        <v>1113.828125</v>
      </c>
      <c r="AH22" s="89">
        <f t="shared" si="7"/>
        <v>112.57812500000011</v>
      </c>
      <c r="AJ22" s="138">
        <f t="shared" si="8"/>
        <v>0.9401408450704225</v>
      </c>
      <c r="AK22" s="138"/>
      <c r="AM22" s="189">
        <f t="shared" si="9"/>
        <v>100</v>
      </c>
      <c r="AN22" s="193" t="str">
        <f t="shared" si="16"/>
        <v>D</v>
      </c>
      <c r="AO22" s="190">
        <f t="shared" si="17"/>
        <v>880</v>
      </c>
      <c r="AP22" s="190">
        <f t="shared" si="18"/>
        <v>3900</v>
      </c>
      <c r="AQ22" s="187" t="str">
        <f t="shared" si="19"/>
        <v>N</v>
      </c>
      <c r="AR22" s="31"/>
    </row>
    <row r="23" spans="1:44" s="11" customFormat="1" ht="16.149999999999999" customHeight="1">
      <c r="A23" s="31">
        <v>101</v>
      </c>
      <c r="B23" s="47">
        <v>4560</v>
      </c>
      <c r="C23" s="47">
        <v>200</v>
      </c>
      <c r="D23" s="48"/>
      <c r="E23" s="87">
        <f t="shared" si="10"/>
        <v>4760</v>
      </c>
      <c r="F23" s="47">
        <v>2716</v>
      </c>
      <c r="G23" s="47">
        <f>2034+1135+1084</f>
        <v>4253</v>
      </c>
      <c r="H23" s="47"/>
      <c r="I23" s="87">
        <f t="shared" si="11"/>
        <v>6969</v>
      </c>
      <c r="J23" s="84">
        <f t="shared" si="3"/>
        <v>438.19999999999993</v>
      </c>
      <c r="K23" s="87">
        <f t="shared" si="4"/>
        <v>364.34499999999997</v>
      </c>
      <c r="L23" s="15" t="s">
        <v>47</v>
      </c>
      <c r="M23" s="28"/>
      <c r="N23" s="28" t="s">
        <v>3</v>
      </c>
      <c r="O23" s="28">
        <v>0.2</v>
      </c>
      <c r="P23" s="28" t="s">
        <v>4</v>
      </c>
      <c r="Q23" s="32">
        <v>1</v>
      </c>
      <c r="R23" s="111">
        <f t="shared" si="21"/>
        <v>20</v>
      </c>
      <c r="S23" s="43"/>
      <c r="T23" s="43"/>
      <c r="U23" s="43">
        <f>32*5</f>
        <v>160</v>
      </c>
      <c r="V23" s="43"/>
      <c r="W23" s="43">
        <v>1350</v>
      </c>
      <c r="X23" s="43"/>
      <c r="Y23" s="43">
        <f>E23*0.75</f>
        <v>3570</v>
      </c>
      <c r="Z23" s="43">
        <f>I23*0.75</f>
        <v>5226.75</v>
      </c>
      <c r="AA23" s="109">
        <f t="shared" si="14"/>
        <v>465.58749999999998</v>
      </c>
      <c r="AB23" s="109">
        <f t="shared" si="15"/>
        <v>387.11656250000004</v>
      </c>
      <c r="AC23" s="43">
        <f t="shared" si="22"/>
        <v>164</v>
      </c>
      <c r="AD23" s="43">
        <v>236.24999999999997</v>
      </c>
      <c r="AE23" s="43"/>
      <c r="AF23" s="43">
        <v>1</v>
      </c>
      <c r="AG23" s="75">
        <f t="shared" si="20"/>
        <v>430.25</v>
      </c>
      <c r="AH23" s="89">
        <f t="shared" si="7"/>
        <v>-7.9499999999999318</v>
      </c>
      <c r="AJ23" s="138">
        <f t="shared" si="8"/>
        <v>0.9205882352941176</v>
      </c>
      <c r="AK23" s="138">
        <f t="shared" ref="AK23:AK36" si="23">(G23*0.25+F23*0.95+0*H23)/I23</f>
        <v>0.52280815038025541</v>
      </c>
      <c r="AM23" s="189">
        <f t="shared" si="9"/>
        <v>101</v>
      </c>
      <c r="AN23" s="31" t="str">
        <f t="shared" si="16"/>
        <v>A/D</v>
      </c>
      <c r="AO23" s="190">
        <f t="shared" si="17"/>
        <v>160</v>
      </c>
      <c r="AP23" s="190">
        <f t="shared" si="18"/>
        <v>1350</v>
      </c>
      <c r="AQ23" s="187" t="str">
        <f t="shared" si="19"/>
        <v>N</v>
      </c>
      <c r="AR23" s="31">
        <v>2</v>
      </c>
    </row>
    <row r="24" spans="1:44" s="11" customFormat="1" ht="16.149999999999999" customHeight="1">
      <c r="A24" s="31">
        <v>102</v>
      </c>
      <c r="B24" s="47">
        <v>4300</v>
      </c>
      <c r="C24" s="47">
        <v>150</v>
      </c>
      <c r="D24" s="48"/>
      <c r="E24" s="87">
        <f t="shared" si="10"/>
        <v>4450</v>
      </c>
      <c r="F24" s="47">
        <v>1755</v>
      </c>
      <c r="G24" s="47">
        <f>1836+155+392</f>
        <v>2383</v>
      </c>
      <c r="H24" s="47"/>
      <c r="I24" s="87">
        <f t="shared" si="11"/>
        <v>4138</v>
      </c>
      <c r="J24" s="84">
        <f t="shared" si="3"/>
        <v>412.25</v>
      </c>
      <c r="K24" s="87">
        <f t="shared" si="4"/>
        <v>226.29999999999998</v>
      </c>
      <c r="L24" s="15" t="s">
        <v>46</v>
      </c>
      <c r="M24" s="28"/>
      <c r="N24" s="28"/>
      <c r="O24" s="28" t="s">
        <v>65</v>
      </c>
      <c r="P24" s="28" t="s">
        <v>4</v>
      </c>
      <c r="Q24" s="32"/>
      <c r="R24" s="111">
        <f t="shared" si="21"/>
        <v>0</v>
      </c>
      <c r="S24" s="43"/>
      <c r="T24" s="43"/>
      <c r="U24" s="43"/>
      <c r="V24" s="43"/>
      <c r="W24" s="43">
        <v>1750</v>
      </c>
      <c r="X24" s="43"/>
      <c r="Y24" s="43">
        <f>W24</f>
        <v>1750</v>
      </c>
      <c r="Z24" s="43">
        <f t="shared" si="13"/>
        <v>4138</v>
      </c>
      <c r="AA24" s="109">
        <f t="shared" si="14"/>
        <v>229.67111423220973</v>
      </c>
      <c r="AB24" s="109">
        <f t="shared" si="15"/>
        <v>320.59166666666664</v>
      </c>
      <c r="AC24" s="43">
        <f t="shared" si="22"/>
        <v>0</v>
      </c>
      <c r="AD24" s="43">
        <v>306.25</v>
      </c>
      <c r="AE24" s="43"/>
      <c r="AF24" s="43">
        <v>4</v>
      </c>
      <c r="AG24" s="75">
        <f t="shared" si="20"/>
        <v>269.67111423220973</v>
      </c>
      <c r="AH24" s="89">
        <f t="shared" si="7"/>
        <v>-142.57888576779027</v>
      </c>
      <c r="AJ24" s="138">
        <f t="shared" si="8"/>
        <v>0.92640449438202244</v>
      </c>
      <c r="AK24" s="138">
        <f t="shared" si="23"/>
        <v>0.54688255195746738</v>
      </c>
      <c r="AM24" s="189">
        <f t="shared" si="9"/>
        <v>102</v>
      </c>
      <c r="AN24" s="193" t="str">
        <f t="shared" si="16"/>
        <v>D</v>
      </c>
      <c r="AO24" s="190">
        <f t="shared" si="17"/>
        <v>0</v>
      </c>
      <c r="AP24" s="190">
        <f t="shared" si="18"/>
        <v>1750</v>
      </c>
      <c r="AQ24" s="187" t="str">
        <f t="shared" si="19"/>
        <v>N</v>
      </c>
      <c r="AR24" s="31"/>
    </row>
    <row r="25" spans="1:44" s="11" customFormat="1" ht="16.149999999999999" customHeight="1">
      <c r="A25" s="31">
        <v>103</v>
      </c>
      <c r="B25" s="47">
        <v>4914.5088959999994</v>
      </c>
      <c r="C25" s="47">
        <v>100</v>
      </c>
      <c r="D25" s="48"/>
      <c r="E25" s="87">
        <f t="shared" si="10"/>
        <v>5014.5088959999994</v>
      </c>
      <c r="F25" s="47">
        <v>1202</v>
      </c>
      <c r="G25" s="47">
        <v>4281</v>
      </c>
      <c r="H25" s="47"/>
      <c r="I25" s="87">
        <f t="shared" si="11"/>
        <v>5483</v>
      </c>
      <c r="J25" s="84">
        <f t="shared" si="3"/>
        <v>469.37834511999995</v>
      </c>
      <c r="K25" s="87">
        <f t="shared" si="4"/>
        <v>221.21499999999995</v>
      </c>
      <c r="L25" s="15" t="s">
        <v>46</v>
      </c>
      <c r="M25" s="28"/>
      <c r="N25" s="28"/>
      <c r="O25" s="28" t="s">
        <v>65</v>
      </c>
      <c r="P25" s="28" t="s">
        <v>4</v>
      </c>
      <c r="Q25" s="32"/>
      <c r="R25" s="111">
        <f t="shared" si="21"/>
        <v>0</v>
      </c>
      <c r="S25" s="43"/>
      <c r="T25" s="43"/>
      <c r="U25" s="43">
        <f>45*5</f>
        <v>225</v>
      </c>
      <c r="V25" s="43"/>
      <c r="W25" s="43">
        <v>820</v>
      </c>
      <c r="X25" s="43"/>
      <c r="Y25" s="43">
        <f>E25*0.9</f>
        <v>4513.0580063999996</v>
      </c>
      <c r="Z25" s="43">
        <f>I25*0.9</f>
        <v>4934.7</v>
      </c>
      <c r="AA25" s="109">
        <f t="shared" si="14"/>
        <v>598.45739002799996</v>
      </c>
      <c r="AB25" s="109">
        <f t="shared" si="15"/>
        <v>282.04912499999995</v>
      </c>
      <c r="AC25" s="43">
        <f t="shared" si="22"/>
        <v>230.62499999999997</v>
      </c>
      <c r="AD25" s="43">
        <v>143.5</v>
      </c>
      <c r="AE25" s="43"/>
      <c r="AF25" s="43"/>
      <c r="AG25" s="75">
        <f t="shared" si="20"/>
        <v>374.125</v>
      </c>
      <c r="AH25" s="89">
        <f t="shared" si="7"/>
        <v>-95.253345119999949</v>
      </c>
      <c r="AJ25" s="138">
        <f t="shared" si="8"/>
        <v>0.9360405073653697</v>
      </c>
      <c r="AK25" s="138">
        <f t="shared" si="23"/>
        <v>0.40345613715119455</v>
      </c>
      <c r="AM25" s="189">
        <f t="shared" si="9"/>
        <v>103</v>
      </c>
      <c r="AN25" s="193" t="str">
        <f t="shared" si="16"/>
        <v>D</v>
      </c>
      <c r="AO25" s="190">
        <f t="shared" si="17"/>
        <v>225</v>
      </c>
      <c r="AP25" s="190">
        <f t="shared" si="18"/>
        <v>820</v>
      </c>
      <c r="AQ25" s="187" t="str">
        <f t="shared" si="19"/>
        <v>N</v>
      </c>
      <c r="AR25" s="31"/>
    </row>
    <row r="26" spans="1:44" s="11" customFormat="1" ht="16.149999999999999" customHeight="1">
      <c r="A26" s="31">
        <v>104</v>
      </c>
      <c r="B26" s="47">
        <v>6043.4534160000012</v>
      </c>
      <c r="C26" s="47">
        <v>280</v>
      </c>
      <c r="D26" s="48"/>
      <c r="E26" s="87">
        <f t="shared" si="10"/>
        <v>6323.4534160000012</v>
      </c>
      <c r="F26" s="47">
        <f>580+102</f>
        <v>682</v>
      </c>
      <c r="G26" s="47">
        <f>5975+1011+911</f>
        <v>7897</v>
      </c>
      <c r="H26" s="47"/>
      <c r="I26" s="87">
        <f t="shared" si="11"/>
        <v>8579</v>
      </c>
      <c r="J26" s="84">
        <f t="shared" si="3"/>
        <v>581.12807452000004</v>
      </c>
      <c r="K26" s="87">
        <f t="shared" si="4"/>
        <v>262.21500000000003</v>
      </c>
      <c r="L26" s="15" t="s">
        <v>47</v>
      </c>
      <c r="M26" s="28"/>
      <c r="N26" s="28" t="s">
        <v>3</v>
      </c>
      <c r="O26" s="28">
        <v>0.52</v>
      </c>
      <c r="P26" s="28" t="s">
        <v>4</v>
      </c>
      <c r="Q26" s="32">
        <v>1</v>
      </c>
      <c r="R26" s="111">
        <f t="shared" si="21"/>
        <v>20</v>
      </c>
      <c r="S26" s="43"/>
      <c r="T26" s="43"/>
      <c r="U26" s="43">
        <f>32*5</f>
        <v>160</v>
      </c>
      <c r="V26" s="43"/>
      <c r="W26" s="43">
        <v>1190</v>
      </c>
      <c r="X26" s="43"/>
      <c r="Y26" s="43">
        <f>W26+30*20</f>
        <v>1790</v>
      </c>
      <c r="Z26" s="43">
        <f t="shared" si="13"/>
        <v>8579</v>
      </c>
      <c r="AA26" s="109">
        <f t="shared" si="14"/>
        <v>233.04416832974945</v>
      </c>
      <c r="AB26" s="109">
        <f t="shared" si="15"/>
        <v>371.47125000000005</v>
      </c>
      <c r="AC26" s="43">
        <f t="shared" si="22"/>
        <v>164</v>
      </c>
      <c r="AD26" s="43">
        <v>208.25</v>
      </c>
      <c r="AE26" s="43"/>
      <c r="AF26" s="43"/>
      <c r="AG26" s="75">
        <f t="shared" si="20"/>
        <v>253.04416832974945</v>
      </c>
      <c r="AH26" s="89">
        <f t="shared" si="7"/>
        <v>-328.08390619025056</v>
      </c>
      <c r="AJ26" s="138">
        <f t="shared" si="8"/>
        <v>0.91900427865822987</v>
      </c>
      <c r="AK26" s="138">
        <f t="shared" si="23"/>
        <v>0.30564751136496099</v>
      </c>
      <c r="AM26" s="189">
        <f t="shared" si="9"/>
        <v>104</v>
      </c>
      <c r="AN26" s="31" t="str">
        <f t="shared" si="16"/>
        <v>A/D</v>
      </c>
      <c r="AO26" s="190">
        <f t="shared" si="17"/>
        <v>160</v>
      </c>
      <c r="AP26" s="190">
        <f t="shared" si="18"/>
        <v>1190</v>
      </c>
      <c r="AQ26" s="187" t="str">
        <f t="shared" si="19"/>
        <v>N</v>
      </c>
      <c r="AR26" s="31">
        <v>2</v>
      </c>
    </row>
    <row r="27" spans="1:44" s="11" customFormat="1" ht="16.149999999999999" customHeight="1">
      <c r="A27" s="31">
        <v>108</v>
      </c>
      <c r="B27" s="47">
        <v>8916.8321880000003</v>
      </c>
      <c r="C27" s="47">
        <v>800</v>
      </c>
      <c r="D27" s="48"/>
      <c r="E27" s="87">
        <f t="shared" si="10"/>
        <v>9716.8321880000003</v>
      </c>
      <c r="F27" s="47">
        <f>75+95</f>
        <v>170</v>
      </c>
      <c r="G27" s="47">
        <f>856+356+342</f>
        <v>1554</v>
      </c>
      <c r="H27" s="47"/>
      <c r="I27" s="87">
        <f t="shared" si="11"/>
        <v>1724</v>
      </c>
      <c r="J27" s="84">
        <f t="shared" si="3"/>
        <v>867.09905786000002</v>
      </c>
      <c r="K27" s="87">
        <f t="shared" si="4"/>
        <v>54.999999999999993</v>
      </c>
      <c r="L27" s="15" t="s">
        <v>47</v>
      </c>
      <c r="M27" s="28"/>
      <c r="N27" s="28" t="s">
        <v>3</v>
      </c>
      <c r="O27" s="28">
        <v>0.08</v>
      </c>
      <c r="P27" s="28" t="s">
        <v>4</v>
      </c>
      <c r="Q27" s="32">
        <v>1</v>
      </c>
      <c r="R27" s="111">
        <f t="shared" si="21"/>
        <v>20</v>
      </c>
      <c r="S27" s="43">
        <f>30*8</f>
        <v>240</v>
      </c>
      <c r="T27" s="43"/>
      <c r="U27" s="43">
        <v>255</v>
      </c>
      <c r="V27" s="43"/>
      <c r="W27" s="43">
        <v>1880</v>
      </c>
      <c r="X27" s="43"/>
      <c r="Y27" s="43">
        <f>E27*0.8</f>
        <v>7773.4657504000006</v>
      </c>
      <c r="Z27" s="43">
        <f t="shared" si="13"/>
        <v>1724</v>
      </c>
      <c r="AA27" s="109">
        <f t="shared" si="14"/>
        <v>982.71226557466673</v>
      </c>
      <c r="AB27" s="109">
        <f t="shared" si="15"/>
        <v>77.916666666666657</v>
      </c>
      <c r="AC27" s="43">
        <f t="shared" si="22"/>
        <v>261.375</v>
      </c>
      <c r="AD27" s="43">
        <v>329</v>
      </c>
      <c r="AE27" s="43"/>
      <c r="AF27" s="43">
        <v>1</v>
      </c>
      <c r="AG27" s="75">
        <f t="shared" si="20"/>
        <v>620.375</v>
      </c>
      <c r="AH27" s="89">
        <f t="shared" si="7"/>
        <v>-246.72405786000002</v>
      </c>
      <c r="AJ27" s="138">
        <f t="shared" si="8"/>
        <v>0.89236804864330332</v>
      </c>
      <c r="AK27" s="138">
        <f t="shared" si="23"/>
        <v>0.31902552204176332</v>
      </c>
      <c r="AM27" s="189">
        <f t="shared" si="9"/>
        <v>108</v>
      </c>
      <c r="AN27" s="31" t="str">
        <f t="shared" si="16"/>
        <v>A/D</v>
      </c>
      <c r="AO27" s="190">
        <f t="shared" si="17"/>
        <v>255</v>
      </c>
      <c r="AP27" s="190">
        <f t="shared" si="18"/>
        <v>1880</v>
      </c>
      <c r="AQ27" s="187" t="str">
        <f t="shared" si="19"/>
        <v>N</v>
      </c>
      <c r="AR27" s="31">
        <v>3</v>
      </c>
    </row>
    <row r="28" spans="1:44" s="11" customFormat="1" ht="16.149999999999999" customHeight="1">
      <c r="A28" s="31">
        <v>109</v>
      </c>
      <c r="B28" s="47">
        <v>4945.0618799999993</v>
      </c>
      <c r="C28" s="47">
        <v>216.79812000000001</v>
      </c>
      <c r="D28" s="48"/>
      <c r="E28" s="87">
        <f t="shared" si="10"/>
        <v>5161.8599999999997</v>
      </c>
      <c r="F28" s="47">
        <v>270</v>
      </c>
      <c r="G28" s="47"/>
      <c r="H28" s="47"/>
      <c r="I28" s="87">
        <f t="shared" si="11"/>
        <v>270</v>
      </c>
      <c r="J28" s="84">
        <f t="shared" si="3"/>
        <v>475.20083159999984</v>
      </c>
      <c r="K28" s="87">
        <f t="shared" si="4"/>
        <v>25.649999999999995</v>
      </c>
      <c r="L28" s="15" t="s">
        <v>46</v>
      </c>
      <c r="M28" s="28"/>
      <c r="N28" s="28"/>
      <c r="O28" s="28" t="s">
        <v>65</v>
      </c>
      <c r="P28" s="28" t="s">
        <v>4</v>
      </c>
      <c r="Q28" s="32"/>
      <c r="R28" s="111">
        <f t="shared" si="21"/>
        <v>0</v>
      </c>
      <c r="S28" s="43"/>
      <c r="T28" s="43"/>
      <c r="U28" s="43"/>
      <c r="V28" s="43"/>
      <c r="W28" s="43">
        <v>980</v>
      </c>
      <c r="X28" s="43"/>
      <c r="Y28" s="43">
        <f>W28</f>
        <v>980</v>
      </c>
      <c r="Z28" s="43">
        <f t="shared" si="13"/>
        <v>270</v>
      </c>
      <c r="AA28" s="109">
        <f t="shared" si="14"/>
        <v>127.80996666666664</v>
      </c>
      <c r="AB28" s="109">
        <f t="shared" si="15"/>
        <v>36.337499999999999</v>
      </c>
      <c r="AC28" s="43">
        <f t="shared" si="22"/>
        <v>0</v>
      </c>
      <c r="AD28" s="43">
        <v>171.5</v>
      </c>
      <c r="AE28" s="43"/>
      <c r="AF28" s="43">
        <v>3</v>
      </c>
      <c r="AG28" s="75">
        <f t="shared" si="20"/>
        <v>157.80996666666664</v>
      </c>
      <c r="AH28" s="89">
        <f t="shared" si="7"/>
        <v>-317.39086493333321</v>
      </c>
      <c r="AJ28" s="138">
        <f t="shared" si="8"/>
        <v>0.92059999999999975</v>
      </c>
      <c r="AK28" s="138">
        <f t="shared" si="23"/>
        <v>0.95</v>
      </c>
      <c r="AM28" s="189">
        <f t="shared" si="9"/>
        <v>109</v>
      </c>
      <c r="AN28" s="193" t="str">
        <f t="shared" si="16"/>
        <v>D</v>
      </c>
      <c r="AO28" s="190">
        <f t="shared" si="17"/>
        <v>0</v>
      </c>
      <c r="AP28" s="190">
        <f t="shared" si="18"/>
        <v>980</v>
      </c>
      <c r="AQ28" s="187" t="str">
        <f t="shared" si="19"/>
        <v>N</v>
      </c>
      <c r="AR28" s="31"/>
    </row>
    <row r="29" spans="1:44" s="11" customFormat="1" ht="16.149999999999999" customHeight="1">
      <c r="A29" s="31">
        <v>112</v>
      </c>
      <c r="B29" s="47">
        <v>9652.8495359999979</v>
      </c>
      <c r="C29" s="47">
        <v>980</v>
      </c>
      <c r="D29" s="48"/>
      <c r="E29" s="87">
        <f t="shared" si="10"/>
        <v>10632.849535999998</v>
      </c>
      <c r="F29" s="47">
        <v>1133</v>
      </c>
      <c r="G29" s="47">
        <v>404</v>
      </c>
      <c r="H29" s="47"/>
      <c r="I29" s="87">
        <f t="shared" si="11"/>
        <v>1537</v>
      </c>
      <c r="J29" s="84">
        <f t="shared" si="3"/>
        <v>941.52070591999973</v>
      </c>
      <c r="K29" s="87">
        <f t="shared" si="4"/>
        <v>117.73499999999999</v>
      </c>
      <c r="L29" s="15" t="s">
        <v>46</v>
      </c>
      <c r="M29" s="28"/>
      <c r="N29" s="28"/>
      <c r="O29" s="28" t="s">
        <v>65</v>
      </c>
      <c r="P29" s="28" t="s">
        <v>4</v>
      </c>
      <c r="Q29" s="32"/>
      <c r="R29" s="111">
        <f t="shared" si="21"/>
        <v>0</v>
      </c>
      <c r="S29" s="43"/>
      <c r="T29" s="43"/>
      <c r="U29" s="43">
        <v>420</v>
      </c>
      <c r="V29" s="43"/>
      <c r="W29" s="43">
        <v>2100</v>
      </c>
      <c r="X29" s="43"/>
      <c r="Y29" s="43">
        <f>E29*0.9</f>
        <v>9569.5645823999985</v>
      </c>
      <c r="Z29" s="43">
        <f t="shared" si="13"/>
        <v>1537</v>
      </c>
      <c r="AA29" s="109">
        <f t="shared" si="14"/>
        <v>1200.4389000479998</v>
      </c>
      <c r="AB29" s="109">
        <f t="shared" si="15"/>
        <v>166.79124999999999</v>
      </c>
      <c r="AC29" s="43">
        <f t="shared" si="22"/>
        <v>430.49999999999994</v>
      </c>
      <c r="AD29" s="43">
        <v>367.5</v>
      </c>
      <c r="AE29" s="43"/>
      <c r="AF29" s="43"/>
      <c r="AG29" s="75">
        <f t="shared" si="20"/>
        <v>798</v>
      </c>
      <c r="AH29" s="89">
        <f t="shared" si="7"/>
        <v>-143.52070591999973</v>
      </c>
      <c r="AJ29" s="138">
        <f t="shared" si="8"/>
        <v>0.88548295800882104</v>
      </c>
      <c r="AK29" s="138">
        <f t="shared" si="23"/>
        <v>0.76600520494469737</v>
      </c>
      <c r="AM29" s="189">
        <f t="shared" si="9"/>
        <v>112</v>
      </c>
      <c r="AN29" s="193" t="str">
        <f t="shared" si="16"/>
        <v>D</v>
      </c>
      <c r="AO29" s="190">
        <f t="shared" si="17"/>
        <v>420</v>
      </c>
      <c r="AP29" s="190">
        <f t="shared" si="18"/>
        <v>2100</v>
      </c>
      <c r="AQ29" s="187" t="str">
        <f t="shared" si="19"/>
        <v>N</v>
      </c>
      <c r="AR29" s="31"/>
    </row>
    <row r="30" spans="1:44" s="11" customFormat="1" ht="16.149999999999999" customHeight="1">
      <c r="A30" s="31">
        <v>113</v>
      </c>
      <c r="B30" s="47">
        <v>4559.3315459999994</v>
      </c>
      <c r="C30" s="47"/>
      <c r="D30" s="48"/>
      <c r="E30" s="87">
        <f t="shared" si="10"/>
        <v>4559.3315459999994</v>
      </c>
      <c r="F30" s="47">
        <v>320</v>
      </c>
      <c r="G30" s="47">
        <v>3770</v>
      </c>
      <c r="H30" s="47"/>
      <c r="I30" s="87">
        <f t="shared" si="11"/>
        <v>4090</v>
      </c>
      <c r="J30" s="84">
        <f t="shared" si="3"/>
        <v>433.1364968699998</v>
      </c>
      <c r="K30" s="87">
        <f t="shared" si="4"/>
        <v>124.64999999999999</v>
      </c>
      <c r="L30" s="15" t="s">
        <v>46</v>
      </c>
      <c r="M30" s="28"/>
      <c r="N30" s="28"/>
      <c r="O30" s="28" t="s">
        <v>65</v>
      </c>
      <c r="P30" s="28" t="s">
        <v>4</v>
      </c>
      <c r="Q30" s="32"/>
      <c r="R30" s="111">
        <f t="shared" si="21"/>
        <v>0</v>
      </c>
      <c r="S30" s="43"/>
      <c r="T30" s="43"/>
      <c r="U30" s="43">
        <v>480</v>
      </c>
      <c r="V30" s="43"/>
      <c r="W30" s="43">
        <v>1000</v>
      </c>
      <c r="X30" s="43"/>
      <c r="Y30" s="43">
        <f>E30*0.9</f>
        <v>4103.3983914</v>
      </c>
      <c r="Z30" s="43">
        <f t="shared" si="13"/>
        <v>4090</v>
      </c>
      <c r="AA30" s="109">
        <f t="shared" si="14"/>
        <v>552.2490335092499</v>
      </c>
      <c r="AB30" s="109">
        <f t="shared" si="15"/>
        <v>176.58750000000001</v>
      </c>
      <c r="AC30" s="43">
        <f t="shared" si="22"/>
        <v>491.99999999999994</v>
      </c>
      <c r="AD30" s="43">
        <v>175</v>
      </c>
      <c r="AE30" s="43"/>
      <c r="AF30" s="43"/>
      <c r="AG30" s="75">
        <f t="shared" si="20"/>
        <v>552.2490335092499</v>
      </c>
      <c r="AH30" s="89">
        <f t="shared" si="7"/>
        <v>119.1125366392501</v>
      </c>
      <c r="AJ30" s="138">
        <f t="shared" si="8"/>
        <v>0.94999999999999984</v>
      </c>
      <c r="AK30" s="138">
        <f t="shared" si="23"/>
        <v>0.30476772616136921</v>
      </c>
      <c r="AM30" s="189">
        <f t="shared" si="9"/>
        <v>113</v>
      </c>
      <c r="AN30" s="193" t="str">
        <f t="shared" si="16"/>
        <v>D</v>
      </c>
      <c r="AO30" s="190">
        <f t="shared" si="17"/>
        <v>480</v>
      </c>
      <c r="AP30" s="190">
        <f t="shared" si="18"/>
        <v>1000</v>
      </c>
      <c r="AQ30" s="187" t="str">
        <f t="shared" si="19"/>
        <v>N</v>
      </c>
      <c r="AR30" s="31"/>
    </row>
    <row r="31" spans="1:44" s="11" customFormat="1" ht="16.149999999999999" customHeight="1">
      <c r="A31" s="31">
        <v>116</v>
      </c>
      <c r="B31" s="47">
        <v>5845.9175280000009</v>
      </c>
      <c r="C31" s="47">
        <v>100</v>
      </c>
      <c r="D31" s="48"/>
      <c r="E31" s="87">
        <f t="shared" si="10"/>
        <v>5945.9175280000009</v>
      </c>
      <c r="F31" s="47"/>
      <c r="G31" s="47">
        <f>800+750</f>
        <v>1550</v>
      </c>
      <c r="H31" s="47"/>
      <c r="I31" s="87">
        <f t="shared" si="11"/>
        <v>1550</v>
      </c>
      <c r="J31" s="84">
        <f t="shared" si="3"/>
        <v>557.86216516000013</v>
      </c>
      <c r="K31" s="87">
        <f t="shared" si="4"/>
        <v>38.75</v>
      </c>
      <c r="L31" s="15" t="s">
        <v>46</v>
      </c>
      <c r="M31" s="28"/>
      <c r="N31" s="28"/>
      <c r="O31" s="28" t="s">
        <v>65</v>
      </c>
      <c r="P31" s="28" t="s">
        <v>4</v>
      </c>
      <c r="Q31" s="32"/>
      <c r="R31" s="111">
        <f t="shared" si="21"/>
        <v>0</v>
      </c>
      <c r="S31" s="43"/>
      <c r="T31" s="43"/>
      <c r="U31" s="43">
        <v>240</v>
      </c>
      <c r="V31" s="43"/>
      <c r="W31" s="43">
        <v>945</v>
      </c>
      <c r="X31" s="43"/>
      <c r="Y31" s="43">
        <f>E31*0.75</f>
        <v>4459.4381460000004</v>
      </c>
      <c r="Z31" s="43">
        <f>I31*0.75</f>
        <v>1162.5</v>
      </c>
      <c r="AA31" s="109">
        <f t="shared" si="14"/>
        <v>592.72855048250005</v>
      </c>
      <c r="AB31" s="109">
        <f t="shared" si="15"/>
        <v>41.171875</v>
      </c>
      <c r="AC31" s="43">
        <f t="shared" si="22"/>
        <v>245.99999999999997</v>
      </c>
      <c r="AD31" s="43">
        <v>165.375</v>
      </c>
      <c r="AE31" s="43"/>
      <c r="AF31" s="43">
        <v>1</v>
      </c>
      <c r="AG31" s="75">
        <f t="shared" si="20"/>
        <v>421.375</v>
      </c>
      <c r="AH31" s="89">
        <f t="shared" si="7"/>
        <v>-136.48716516000013</v>
      </c>
      <c r="AJ31" s="138">
        <f t="shared" si="8"/>
        <v>0.93822721646064511</v>
      </c>
      <c r="AK31" s="138">
        <f t="shared" si="23"/>
        <v>0.25</v>
      </c>
      <c r="AM31" s="189">
        <f t="shared" si="9"/>
        <v>116</v>
      </c>
      <c r="AN31" s="193" t="str">
        <f t="shared" si="16"/>
        <v>D</v>
      </c>
      <c r="AO31" s="190">
        <f t="shared" si="17"/>
        <v>240</v>
      </c>
      <c r="AP31" s="190">
        <f t="shared" si="18"/>
        <v>945</v>
      </c>
      <c r="AQ31" s="187" t="str">
        <f t="shared" si="19"/>
        <v>N</v>
      </c>
      <c r="AR31" s="31"/>
    </row>
    <row r="32" spans="1:44" s="11" customFormat="1" ht="16.149999999999999" customHeight="1">
      <c r="A32" s="31">
        <v>117</v>
      </c>
      <c r="B32" s="47">
        <v>5484.9924360000005</v>
      </c>
      <c r="C32" s="47">
        <v>490</v>
      </c>
      <c r="D32" s="49"/>
      <c r="E32" s="82">
        <f t="shared" si="10"/>
        <v>5974.9924360000005</v>
      </c>
      <c r="F32" s="50">
        <v>150</v>
      </c>
      <c r="G32" s="50">
        <f>165+1172</f>
        <v>1337</v>
      </c>
      <c r="H32" s="50"/>
      <c r="I32" s="82">
        <f t="shared" si="11"/>
        <v>1487</v>
      </c>
      <c r="J32" s="84">
        <f t="shared" si="3"/>
        <v>533.32428142000003</v>
      </c>
      <c r="K32" s="82">
        <f t="shared" si="4"/>
        <v>47.674999999999997</v>
      </c>
      <c r="L32" s="16" t="s">
        <v>46</v>
      </c>
      <c r="M32" s="29"/>
      <c r="N32" s="29"/>
      <c r="O32" s="29" t="s">
        <v>65</v>
      </c>
      <c r="P32" s="26" t="s">
        <v>4</v>
      </c>
      <c r="Q32" s="32"/>
      <c r="R32" s="111">
        <f t="shared" si="21"/>
        <v>0</v>
      </c>
      <c r="S32" s="45"/>
      <c r="T32" s="45"/>
      <c r="U32" s="43">
        <v>300</v>
      </c>
      <c r="V32" s="43"/>
      <c r="W32" s="43">
        <f>76*8</f>
        <v>608</v>
      </c>
      <c r="X32" s="45"/>
      <c r="Y32" s="40">
        <f>E32*0.95</f>
        <v>5676.2428141999999</v>
      </c>
      <c r="Z32" s="40">
        <f>I32*0.95</f>
        <v>1412.6499999999999</v>
      </c>
      <c r="AA32" s="109">
        <f t="shared" si="14"/>
        <v>717.76559541108315</v>
      </c>
      <c r="AB32" s="109">
        <f t="shared" si="15"/>
        <v>64.162604166666654</v>
      </c>
      <c r="AC32" s="43">
        <f t="shared" si="22"/>
        <v>307.5</v>
      </c>
      <c r="AD32" s="43">
        <v>106.39999999999999</v>
      </c>
      <c r="AE32" s="43"/>
      <c r="AF32" s="45"/>
      <c r="AG32" s="75">
        <f t="shared" si="20"/>
        <v>413.9</v>
      </c>
      <c r="AH32" s="75">
        <f t="shared" si="7"/>
        <v>-119.42428142000006</v>
      </c>
      <c r="AJ32" s="138">
        <f t="shared" si="8"/>
        <v>0.89259406958686893</v>
      </c>
      <c r="AK32" s="138">
        <f t="shared" si="23"/>
        <v>0.32061197041022194</v>
      </c>
      <c r="AM32" s="189">
        <f t="shared" si="9"/>
        <v>117</v>
      </c>
      <c r="AN32" s="193" t="str">
        <f t="shared" si="16"/>
        <v>D</v>
      </c>
      <c r="AO32" s="190">
        <f t="shared" si="17"/>
        <v>300</v>
      </c>
      <c r="AP32" s="190">
        <f t="shared" si="18"/>
        <v>608</v>
      </c>
      <c r="AQ32" s="187" t="str">
        <f t="shared" si="19"/>
        <v>N</v>
      </c>
      <c r="AR32" s="31"/>
    </row>
    <row r="33" spans="1:44" s="11" customFormat="1" ht="16.149999999999999" customHeight="1">
      <c r="A33" s="31">
        <v>118</v>
      </c>
      <c r="B33" s="47">
        <v>3654.5576759999999</v>
      </c>
      <c r="C33" s="47">
        <v>700</v>
      </c>
      <c r="D33" s="49"/>
      <c r="E33" s="82">
        <f t="shared" si="10"/>
        <v>4354.5576760000004</v>
      </c>
      <c r="F33" s="50">
        <v>1750</v>
      </c>
      <c r="G33" s="50">
        <f>560+70</f>
        <v>630</v>
      </c>
      <c r="H33" s="50"/>
      <c r="I33" s="82">
        <f t="shared" si="11"/>
        <v>2380</v>
      </c>
      <c r="J33" s="84">
        <f t="shared" si="3"/>
        <v>364.68297921999999</v>
      </c>
      <c r="K33" s="82">
        <f t="shared" si="4"/>
        <v>181.99999999999997</v>
      </c>
      <c r="L33" s="16" t="s">
        <v>46</v>
      </c>
      <c r="M33" s="29"/>
      <c r="N33" s="29"/>
      <c r="O33" s="29" t="s">
        <v>65</v>
      </c>
      <c r="P33" s="26" t="s">
        <v>4</v>
      </c>
      <c r="Q33" s="32"/>
      <c r="R33" s="111">
        <f t="shared" si="21"/>
        <v>0</v>
      </c>
      <c r="S33" s="45"/>
      <c r="T33" s="45"/>
      <c r="U33" s="43">
        <v>400</v>
      </c>
      <c r="V33" s="43"/>
      <c r="W33" s="43">
        <f>92*8</f>
        <v>736</v>
      </c>
      <c r="X33" s="45"/>
      <c r="Y33" s="40">
        <f>E33*0.95</f>
        <v>4136.8297922000002</v>
      </c>
      <c r="Z33" s="40">
        <f>I33*0.95</f>
        <v>2261</v>
      </c>
      <c r="AA33" s="109">
        <f t="shared" si="14"/>
        <v>490.8025095335833</v>
      </c>
      <c r="AB33" s="109">
        <f t="shared" si="15"/>
        <v>244.94166666666666</v>
      </c>
      <c r="AC33" s="43">
        <f t="shared" si="22"/>
        <v>409.99999999999994</v>
      </c>
      <c r="AD33" s="43">
        <v>128.79999999999998</v>
      </c>
      <c r="AE33" s="43"/>
      <c r="AF33" s="45"/>
      <c r="AG33" s="75">
        <f t="shared" si="20"/>
        <v>490.8025095335833</v>
      </c>
      <c r="AH33" s="75">
        <f t="shared" si="7"/>
        <v>126.11953031358331</v>
      </c>
      <c r="AJ33" s="138">
        <f t="shared" si="8"/>
        <v>0.8374742197811228</v>
      </c>
      <c r="AK33" s="138">
        <f t="shared" si="23"/>
        <v>0.76470588235294112</v>
      </c>
      <c r="AM33" s="189">
        <f t="shared" si="9"/>
        <v>118</v>
      </c>
      <c r="AN33" s="193" t="str">
        <f t="shared" si="16"/>
        <v>D</v>
      </c>
      <c r="AO33" s="190">
        <f t="shared" si="17"/>
        <v>400</v>
      </c>
      <c r="AP33" s="190">
        <f t="shared" si="18"/>
        <v>736</v>
      </c>
      <c r="AQ33" s="187" t="str">
        <f t="shared" si="19"/>
        <v>N</v>
      </c>
      <c r="AR33" s="31"/>
    </row>
    <row r="34" spans="1:44" s="11" customFormat="1" ht="16.149999999999999" customHeight="1">
      <c r="A34" s="31">
        <v>122</v>
      </c>
      <c r="B34" s="47">
        <v>6241.9810200000011</v>
      </c>
      <c r="C34" s="47">
        <v>783.40697999999975</v>
      </c>
      <c r="D34" s="49"/>
      <c r="E34" s="82">
        <f t="shared" si="10"/>
        <v>7025.3880000000008</v>
      </c>
      <c r="F34" s="50">
        <v>1460</v>
      </c>
      <c r="G34" s="50"/>
      <c r="H34" s="50"/>
      <c r="I34" s="82">
        <f t="shared" si="11"/>
        <v>1460</v>
      </c>
      <c r="J34" s="84">
        <f t="shared" si="3"/>
        <v>612.57337140000004</v>
      </c>
      <c r="K34" s="82">
        <f t="shared" si="4"/>
        <v>138.69999999999999</v>
      </c>
      <c r="L34" s="92" t="s">
        <v>64</v>
      </c>
      <c r="M34" s="29"/>
      <c r="N34" s="28" t="s">
        <v>3</v>
      </c>
      <c r="O34" s="29">
        <v>0.11</v>
      </c>
      <c r="P34" s="26" t="s">
        <v>4</v>
      </c>
      <c r="Q34" s="32"/>
      <c r="R34" s="111">
        <f t="shared" si="21"/>
        <v>0</v>
      </c>
      <c r="S34" s="45"/>
      <c r="T34" s="45"/>
      <c r="U34" s="43">
        <v>480</v>
      </c>
      <c r="V34" s="43"/>
      <c r="W34" s="43">
        <f>222*8</f>
        <v>1776</v>
      </c>
      <c r="X34" s="45"/>
      <c r="Y34" s="40">
        <f>E34*0.95</f>
        <v>6674.1186000000007</v>
      </c>
      <c r="Z34" s="40">
        <f>I34*0.95</f>
        <v>1387</v>
      </c>
      <c r="AA34" s="109">
        <f t="shared" si="14"/>
        <v>824.4216623425001</v>
      </c>
      <c r="AB34" s="109">
        <f t="shared" si="15"/>
        <v>186.66708333333332</v>
      </c>
      <c r="AC34" s="43">
        <f t="shared" si="22"/>
        <v>491.99999999999994</v>
      </c>
      <c r="AD34" s="43">
        <v>310.79999999999995</v>
      </c>
      <c r="AE34" s="43"/>
      <c r="AF34" s="45"/>
      <c r="AG34" s="75">
        <f t="shared" si="20"/>
        <v>802.8</v>
      </c>
      <c r="AH34" s="75">
        <f t="shared" si="7"/>
        <v>190.22662859999991</v>
      </c>
      <c r="AJ34" s="138">
        <f t="shared" si="8"/>
        <v>0.87194240574328419</v>
      </c>
      <c r="AK34" s="138">
        <f t="shared" si="23"/>
        <v>0.95</v>
      </c>
      <c r="AM34" s="189">
        <f t="shared" si="9"/>
        <v>122</v>
      </c>
      <c r="AN34" s="31" t="str">
        <f t="shared" si="16"/>
        <v>Urban Land</v>
      </c>
      <c r="AO34" s="190">
        <f t="shared" si="17"/>
        <v>480</v>
      </c>
      <c r="AP34" s="190">
        <f t="shared" si="18"/>
        <v>1776</v>
      </c>
      <c r="AQ34" s="187" t="str">
        <f t="shared" si="19"/>
        <v>N</v>
      </c>
      <c r="AR34" s="31">
        <v>3</v>
      </c>
    </row>
    <row r="35" spans="1:44" s="11" customFormat="1" ht="16.149999999999999" customHeight="1">
      <c r="A35" s="31">
        <v>123</v>
      </c>
      <c r="B35" s="47">
        <v>6094.0396440000013</v>
      </c>
      <c r="C35" s="47">
        <v>522.72435600000006</v>
      </c>
      <c r="D35" s="49"/>
      <c r="E35" s="82">
        <f t="shared" si="10"/>
        <v>6616.764000000001</v>
      </c>
      <c r="F35" s="50">
        <v>2100</v>
      </c>
      <c r="G35" s="50"/>
      <c r="H35" s="50"/>
      <c r="I35" s="82">
        <f t="shared" si="11"/>
        <v>2100</v>
      </c>
      <c r="J35" s="84">
        <f t="shared" si="3"/>
        <v>592.0018750800001</v>
      </c>
      <c r="K35" s="82">
        <f t="shared" si="4"/>
        <v>199.49999999999997</v>
      </c>
      <c r="L35" s="92" t="s">
        <v>64</v>
      </c>
      <c r="M35" s="29"/>
      <c r="N35" s="28" t="s">
        <v>3</v>
      </c>
      <c r="O35" s="29">
        <v>0.3</v>
      </c>
      <c r="P35" s="26" t="s">
        <v>75</v>
      </c>
      <c r="Q35" s="32"/>
      <c r="R35" s="111">
        <f t="shared" si="21"/>
        <v>0</v>
      </c>
      <c r="S35" s="45"/>
      <c r="T35" s="45"/>
      <c r="U35" s="43"/>
      <c r="V35" s="43"/>
      <c r="W35" s="43">
        <f>56*8</f>
        <v>448</v>
      </c>
      <c r="X35" s="45"/>
      <c r="Y35" s="40">
        <f>W35</f>
        <v>448</v>
      </c>
      <c r="Z35" s="40">
        <f>I35*0.6</f>
        <v>1260</v>
      </c>
      <c r="AA35" s="109">
        <f t="shared" si="14"/>
        <v>56.783626666666663</v>
      </c>
      <c r="AB35" s="109">
        <f t="shared" si="15"/>
        <v>169.57499999999999</v>
      </c>
      <c r="AC35" s="43">
        <f t="shared" si="22"/>
        <v>0</v>
      </c>
      <c r="AD35" s="43">
        <v>78.399999999999991</v>
      </c>
      <c r="AE35" s="43"/>
      <c r="AF35" s="45"/>
      <c r="AG35" s="75">
        <f t="shared" si="20"/>
        <v>56.783626666666663</v>
      </c>
      <c r="AH35" s="75">
        <f t="shared" si="7"/>
        <v>-535.21824841333341</v>
      </c>
      <c r="AJ35" s="138">
        <f t="shared" si="8"/>
        <v>0.89469999999999994</v>
      </c>
      <c r="AK35" s="138">
        <f t="shared" si="23"/>
        <v>0.95</v>
      </c>
      <c r="AM35" s="189">
        <f t="shared" si="9"/>
        <v>123</v>
      </c>
      <c r="AN35" s="31" t="str">
        <f t="shared" si="16"/>
        <v>Urban Land</v>
      </c>
      <c r="AO35" s="190">
        <f t="shared" si="17"/>
        <v>0</v>
      </c>
      <c r="AP35" s="190">
        <f t="shared" si="18"/>
        <v>448</v>
      </c>
      <c r="AQ35" s="194" t="str">
        <f t="shared" si="19"/>
        <v>Y-Gas Station</v>
      </c>
      <c r="AR35" s="31"/>
    </row>
    <row r="36" spans="1:44" s="11" customFormat="1" ht="16.149999999999999" customHeight="1">
      <c r="A36" s="31">
        <v>124</v>
      </c>
      <c r="B36" s="47">
        <v>5745.7012140000006</v>
      </c>
      <c r="C36" s="47"/>
      <c r="D36" s="49"/>
      <c r="E36" s="82">
        <f t="shared" si="10"/>
        <v>5745.7012140000006</v>
      </c>
      <c r="F36" s="50">
        <v>1800</v>
      </c>
      <c r="G36" s="50"/>
      <c r="H36" s="50"/>
      <c r="I36" s="82">
        <f t="shared" si="11"/>
        <v>1800</v>
      </c>
      <c r="J36" s="84">
        <f t="shared" si="3"/>
        <v>545.84161532999997</v>
      </c>
      <c r="K36" s="82">
        <f t="shared" si="4"/>
        <v>170.99999999999997</v>
      </c>
      <c r="L36" s="92" t="s">
        <v>64</v>
      </c>
      <c r="M36" s="29"/>
      <c r="N36" s="28" t="s">
        <v>3</v>
      </c>
      <c r="O36" s="29">
        <v>0.25</v>
      </c>
      <c r="P36" s="26" t="s">
        <v>4</v>
      </c>
      <c r="Q36" s="32"/>
      <c r="R36" s="111">
        <f t="shared" si="21"/>
        <v>0</v>
      </c>
      <c r="S36" s="45"/>
      <c r="T36" s="45"/>
      <c r="U36" s="43">
        <v>300</v>
      </c>
      <c r="V36" s="43"/>
      <c r="W36" s="43">
        <v>800</v>
      </c>
      <c r="X36" s="45"/>
      <c r="Y36" s="40">
        <f>E36*0.95</f>
        <v>5458.4161533000006</v>
      </c>
      <c r="Z36" s="40">
        <f>I36*0.95</f>
        <v>1710</v>
      </c>
      <c r="AA36" s="109">
        <f t="shared" si="14"/>
        <v>734.611840631625</v>
      </c>
      <c r="AB36" s="109">
        <f t="shared" si="15"/>
        <v>230.13749999999999</v>
      </c>
      <c r="AC36" s="43">
        <f t="shared" si="22"/>
        <v>307.5</v>
      </c>
      <c r="AD36" s="43">
        <v>140</v>
      </c>
      <c r="AE36" s="43"/>
      <c r="AF36" s="45"/>
      <c r="AG36" s="75">
        <f t="shared" si="20"/>
        <v>447.5</v>
      </c>
      <c r="AH36" s="75">
        <f t="shared" si="7"/>
        <v>-98.341615329999968</v>
      </c>
      <c r="AJ36" s="138">
        <f t="shared" si="8"/>
        <v>0.95</v>
      </c>
      <c r="AK36" s="138">
        <f t="shared" si="23"/>
        <v>0.95</v>
      </c>
      <c r="AM36" s="189">
        <f t="shared" si="9"/>
        <v>124</v>
      </c>
      <c r="AN36" s="31" t="str">
        <f t="shared" si="16"/>
        <v>Urban Land</v>
      </c>
      <c r="AO36" s="190">
        <f t="shared" si="17"/>
        <v>300</v>
      </c>
      <c r="AP36" s="190">
        <f t="shared" si="18"/>
        <v>800</v>
      </c>
      <c r="AQ36" s="187" t="str">
        <f t="shared" si="19"/>
        <v>N</v>
      </c>
      <c r="AR36" s="31">
        <v>2</v>
      </c>
    </row>
    <row r="37" spans="1:44" s="11" customFormat="1" ht="16.149999999999999" customHeight="1">
      <c r="A37" s="31">
        <v>125</v>
      </c>
      <c r="B37" s="47">
        <v>9427.6407060000001</v>
      </c>
      <c r="C37" s="47"/>
      <c r="D37" s="49"/>
      <c r="E37" s="82">
        <f t="shared" si="10"/>
        <v>9427.6407060000001</v>
      </c>
      <c r="F37" s="50"/>
      <c r="G37" s="50"/>
      <c r="H37" s="50"/>
      <c r="I37" s="82"/>
      <c r="J37" s="84">
        <f t="shared" si="3"/>
        <v>895.6258670699998</v>
      </c>
      <c r="K37" s="82">
        <f t="shared" si="4"/>
        <v>0</v>
      </c>
      <c r="L37" s="92" t="s">
        <v>64</v>
      </c>
      <c r="M37" s="29"/>
      <c r="N37" s="28" t="s">
        <v>3</v>
      </c>
      <c r="O37" s="29">
        <v>0.12</v>
      </c>
      <c r="P37" s="26" t="s">
        <v>4</v>
      </c>
      <c r="Q37" s="32"/>
      <c r="R37" s="111">
        <f t="shared" si="21"/>
        <v>0</v>
      </c>
      <c r="S37" s="45"/>
      <c r="T37" s="45"/>
      <c r="U37" s="43">
        <v>480</v>
      </c>
      <c r="V37" s="43"/>
      <c r="W37" s="43">
        <f>95*8</f>
        <v>760</v>
      </c>
      <c r="X37" s="45"/>
      <c r="Y37" s="40">
        <f>E37*0.95</f>
        <v>8956.2586706999991</v>
      </c>
      <c r="Z37" s="40"/>
      <c r="AA37" s="109">
        <f t="shared" si="14"/>
        <v>1205.3631460983745</v>
      </c>
      <c r="AB37" s="109">
        <f t="shared" si="15"/>
        <v>0</v>
      </c>
      <c r="AC37" s="43">
        <f t="shared" si="22"/>
        <v>491.99999999999994</v>
      </c>
      <c r="AD37" s="43">
        <v>133</v>
      </c>
      <c r="AE37" s="43"/>
      <c r="AF37" s="45"/>
      <c r="AG37" s="75">
        <f t="shared" si="20"/>
        <v>625</v>
      </c>
      <c r="AH37" s="75">
        <f t="shared" si="7"/>
        <v>-270.6258670699998</v>
      </c>
      <c r="AJ37" s="138">
        <f t="shared" si="8"/>
        <v>0.94999999999999984</v>
      </c>
      <c r="AK37" s="138"/>
      <c r="AM37" s="189">
        <f t="shared" si="9"/>
        <v>125</v>
      </c>
      <c r="AN37" s="31" t="str">
        <f t="shared" si="16"/>
        <v>Urban Land</v>
      </c>
      <c r="AO37" s="190">
        <f t="shared" si="17"/>
        <v>480</v>
      </c>
      <c r="AP37" s="190">
        <f t="shared" si="18"/>
        <v>760</v>
      </c>
      <c r="AQ37" s="187" t="str">
        <f t="shared" si="19"/>
        <v>N</v>
      </c>
      <c r="AR37" s="31">
        <v>2</v>
      </c>
    </row>
    <row r="38" spans="1:44" s="11" customFormat="1" ht="16.149999999999999" customHeight="1">
      <c r="A38" s="31">
        <v>127</v>
      </c>
      <c r="B38" s="47">
        <v>8094.1137419999995</v>
      </c>
      <c r="C38" s="47">
        <v>2400</v>
      </c>
      <c r="D38" s="49"/>
      <c r="E38" s="82">
        <f t="shared" si="10"/>
        <v>10494.113742</v>
      </c>
      <c r="F38" s="50"/>
      <c r="G38" s="50"/>
      <c r="H38" s="50"/>
      <c r="I38" s="82"/>
      <c r="J38" s="84">
        <f t="shared" si="3"/>
        <v>828.94080548999978</v>
      </c>
      <c r="K38" s="82">
        <f t="shared" si="4"/>
        <v>0</v>
      </c>
      <c r="L38" s="92" t="s">
        <v>64</v>
      </c>
      <c r="M38" s="29"/>
      <c r="N38" s="28" t="s">
        <v>3</v>
      </c>
      <c r="O38" s="29" t="s">
        <v>103</v>
      </c>
      <c r="P38" s="26" t="s">
        <v>4</v>
      </c>
      <c r="Q38" s="32">
        <v>1</v>
      </c>
      <c r="R38" s="111">
        <f t="shared" si="21"/>
        <v>20</v>
      </c>
      <c r="S38" s="45"/>
      <c r="T38" s="45"/>
      <c r="U38" s="65"/>
      <c r="V38" s="43">
        <f>220*6</f>
        <v>1320</v>
      </c>
      <c r="W38" s="43"/>
      <c r="X38" s="45"/>
      <c r="Y38" s="40">
        <f t="shared" ref="Y38:Y41" si="24">E38*0.9</f>
        <v>9444.7023678000005</v>
      </c>
      <c r="Z38" s="40">
        <f>220*20</f>
        <v>4400</v>
      </c>
      <c r="AA38" s="109">
        <f t="shared" si="14"/>
        <v>1056.8995269997499</v>
      </c>
      <c r="AB38" s="109">
        <f t="shared" si="15"/>
        <v>0</v>
      </c>
      <c r="AC38" s="43">
        <f t="shared" si="22"/>
        <v>1352.9999999999998</v>
      </c>
      <c r="AD38" s="43"/>
      <c r="AE38" s="43"/>
      <c r="AF38" s="45"/>
      <c r="AG38" s="75">
        <f t="shared" si="20"/>
        <v>1076.8995269997499</v>
      </c>
      <c r="AH38" s="75">
        <f t="shared" si="7"/>
        <v>247.95872150975015</v>
      </c>
      <c r="AJ38" s="138">
        <f t="shared" si="8"/>
        <v>0.78991025432893569</v>
      </c>
      <c r="AK38" s="138"/>
      <c r="AM38" s="189">
        <f t="shared" si="9"/>
        <v>127</v>
      </c>
      <c r="AN38" s="31" t="str">
        <f t="shared" si="16"/>
        <v>Urban Land</v>
      </c>
      <c r="AO38" s="195">
        <f t="shared" si="17"/>
        <v>0</v>
      </c>
      <c r="AP38" s="195">
        <f t="shared" si="18"/>
        <v>0</v>
      </c>
      <c r="AQ38" s="187" t="str">
        <f t="shared" si="19"/>
        <v>N</v>
      </c>
      <c r="AR38" s="31"/>
    </row>
    <row r="39" spans="1:44" s="11" customFormat="1" ht="16.149999999999999" customHeight="1">
      <c r="A39" s="31">
        <v>128</v>
      </c>
      <c r="B39" s="47">
        <v>5017.8680640000011</v>
      </c>
      <c r="C39" s="47">
        <v>3000</v>
      </c>
      <c r="D39" s="49"/>
      <c r="E39" s="82">
        <f t="shared" si="10"/>
        <v>8017.8680640000011</v>
      </c>
      <c r="F39" s="50"/>
      <c r="G39" s="50"/>
      <c r="H39" s="50"/>
      <c r="I39" s="82"/>
      <c r="J39" s="84">
        <f t="shared" si="3"/>
        <v>551.69746608000003</v>
      </c>
      <c r="K39" s="82">
        <f t="shared" si="4"/>
        <v>0</v>
      </c>
      <c r="L39" s="92" t="s">
        <v>64</v>
      </c>
      <c r="M39" s="29"/>
      <c r="N39" s="28"/>
      <c r="O39" s="29"/>
      <c r="P39" s="26"/>
      <c r="Q39" s="32"/>
      <c r="R39" s="111">
        <f t="shared" si="21"/>
        <v>0</v>
      </c>
      <c r="S39" s="45"/>
      <c r="T39" s="45"/>
      <c r="U39" s="43"/>
      <c r="V39" s="43">
        <f>120*6</f>
        <v>720</v>
      </c>
      <c r="W39" s="43"/>
      <c r="X39" s="45"/>
      <c r="Y39" s="40">
        <f t="shared" si="24"/>
        <v>7216.0812576000008</v>
      </c>
      <c r="Z39" s="40">
        <f>120*20</f>
        <v>2400</v>
      </c>
      <c r="AA39" s="109">
        <f t="shared" si="14"/>
        <v>703.41426925200005</v>
      </c>
      <c r="AB39" s="109">
        <f t="shared" si="15"/>
        <v>0</v>
      </c>
      <c r="AC39" s="43">
        <f t="shared" si="22"/>
        <v>737.99999999999989</v>
      </c>
      <c r="AD39" s="65"/>
      <c r="AE39" s="65"/>
      <c r="AF39" s="45"/>
      <c r="AG39" s="75">
        <f t="shared" si="20"/>
        <v>703.41426925200005</v>
      </c>
      <c r="AH39" s="75">
        <f t="shared" si="7"/>
        <v>151.71680317200003</v>
      </c>
      <c r="AJ39" s="138">
        <f t="shared" si="8"/>
        <v>0.68808498927178152</v>
      </c>
      <c r="AK39" s="138"/>
      <c r="AM39" s="189">
        <f t="shared" si="9"/>
        <v>128</v>
      </c>
      <c r="AN39" s="31" t="str">
        <f t="shared" si="16"/>
        <v>Urban Land</v>
      </c>
      <c r="AO39" s="195">
        <f t="shared" si="17"/>
        <v>0</v>
      </c>
      <c r="AP39" s="195">
        <f t="shared" si="18"/>
        <v>0</v>
      </c>
      <c r="AQ39" s="187"/>
      <c r="AR39" s="31"/>
    </row>
    <row r="40" spans="1:44" s="11" customFormat="1" ht="16.149999999999999" customHeight="1">
      <c r="A40" s="31">
        <v>129</v>
      </c>
      <c r="B40" s="47">
        <v>5541.0715800000007</v>
      </c>
      <c r="C40" s="47">
        <v>600.88841999999977</v>
      </c>
      <c r="D40" s="49"/>
      <c r="E40" s="82">
        <f t="shared" si="10"/>
        <v>6141.9600000000009</v>
      </c>
      <c r="F40" s="50"/>
      <c r="G40" s="50"/>
      <c r="H40" s="50"/>
      <c r="I40" s="82"/>
      <c r="J40" s="84">
        <f t="shared" si="3"/>
        <v>541.42401060000009</v>
      </c>
      <c r="K40" s="82">
        <f t="shared" si="4"/>
        <v>0</v>
      </c>
      <c r="L40" s="92" t="s">
        <v>64</v>
      </c>
      <c r="M40" s="29"/>
      <c r="N40" s="28" t="s">
        <v>3</v>
      </c>
      <c r="O40" s="29">
        <v>7.0000000000000007E-2</v>
      </c>
      <c r="P40" s="26" t="s">
        <v>4</v>
      </c>
      <c r="Q40" s="32"/>
      <c r="R40" s="111">
        <f t="shared" si="21"/>
        <v>0</v>
      </c>
      <c r="S40" s="45"/>
      <c r="T40" s="45"/>
      <c r="U40" s="43"/>
      <c r="V40" s="43"/>
      <c r="W40" s="43"/>
      <c r="X40" s="45"/>
      <c r="Y40" s="40">
        <f t="shared" si="24"/>
        <v>5527.764000000001</v>
      </c>
      <c r="Z40" s="40"/>
      <c r="AA40" s="109">
        <f t="shared" si="14"/>
        <v>690.31561351500011</v>
      </c>
      <c r="AB40" s="109">
        <f t="shared" si="15"/>
        <v>0</v>
      </c>
      <c r="AC40" s="43"/>
      <c r="AD40" s="65"/>
      <c r="AE40" s="65"/>
      <c r="AF40" s="45"/>
      <c r="AG40" s="75">
        <f t="shared" si="20"/>
        <v>0</v>
      </c>
      <c r="AH40" s="75">
        <f t="shared" si="7"/>
        <v>-541.42401060000009</v>
      </c>
      <c r="AJ40" s="138">
        <f t="shared" si="8"/>
        <v>0.88151666666666662</v>
      </c>
      <c r="AK40" s="138"/>
      <c r="AM40" s="189">
        <f t="shared" si="9"/>
        <v>129</v>
      </c>
      <c r="AN40" s="31" t="str">
        <f t="shared" si="16"/>
        <v>Urban Land</v>
      </c>
      <c r="AO40" s="195">
        <f t="shared" si="17"/>
        <v>0</v>
      </c>
      <c r="AP40" s="195">
        <f t="shared" si="18"/>
        <v>0</v>
      </c>
      <c r="AQ40" s="187" t="str">
        <f t="shared" si="19"/>
        <v>N</v>
      </c>
      <c r="AR40" s="31"/>
    </row>
    <row r="41" spans="1:44" s="11" customFormat="1" ht="16.149999999999999" customHeight="1">
      <c r="A41" s="31">
        <v>130</v>
      </c>
      <c r="B41" s="47">
        <v>5020</v>
      </c>
      <c r="C41" s="47">
        <v>560</v>
      </c>
      <c r="D41" s="48"/>
      <c r="E41" s="82">
        <f t="shared" si="10"/>
        <v>5580</v>
      </c>
      <c r="F41" s="50">
        <v>4562</v>
      </c>
      <c r="G41" s="50">
        <v>3981</v>
      </c>
      <c r="H41" s="50"/>
      <c r="I41" s="82">
        <f t="shared" si="11"/>
        <v>8543</v>
      </c>
      <c r="J41" s="84">
        <f t="shared" si="3"/>
        <v>490.90000000000003</v>
      </c>
      <c r="K41" s="82">
        <f t="shared" si="4"/>
        <v>532.91499999999996</v>
      </c>
      <c r="L41" s="92" t="s">
        <v>64</v>
      </c>
      <c r="M41" s="29"/>
      <c r="N41" s="28" t="s">
        <v>3</v>
      </c>
      <c r="O41" s="29">
        <v>0.4</v>
      </c>
      <c r="P41" s="26" t="s">
        <v>4</v>
      </c>
      <c r="Q41" s="32">
        <v>1</v>
      </c>
      <c r="R41" s="111">
        <f t="shared" si="21"/>
        <v>20</v>
      </c>
      <c r="S41" s="45"/>
      <c r="T41" s="45"/>
      <c r="U41" s="43">
        <v>300</v>
      </c>
      <c r="V41" s="43"/>
      <c r="W41" s="43">
        <f>144*8</f>
        <v>1152</v>
      </c>
      <c r="X41" s="45"/>
      <c r="Y41" s="40">
        <f t="shared" si="24"/>
        <v>5022</v>
      </c>
      <c r="Z41" s="40">
        <f>I41*0.9</f>
        <v>7688.7</v>
      </c>
      <c r="AA41" s="109">
        <f t="shared" si="14"/>
        <v>625.89749999999992</v>
      </c>
      <c r="AB41" s="109">
        <f t="shared" si="15"/>
        <v>679.46662499999979</v>
      </c>
      <c r="AC41" s="43">
        <f t="shared" si="22"/>
        <v>307.5</v>
      </c>
      <c r="AD41" s="43">
        <v>201.6</v>
      </c>
      <c r="AE41" s="43"/>
      <c r="AF41" s="45"/>
      <c r="AG41" s="75">
        <f t="shared" si="20"/>
        <v>529.1</v>
      </c>
      <c r="AH41" s="75">
        <f t="shared" si="7"/>
        <v>38.199999999999989</v>
      </c>
      <c r="AJ41" s="138">
        <f t="shared" si="8"/>
        <v>0.87974910394265238</v>
      </c>
      <c r="AK41" s="138">
        <f>(G41*0.25+F41*0.95+0*H41)/I41</f>
        <v>0.62380311366030661</v>
      </c>
      <c r="AM41" s="189">
        <f t="shared" si="9"/>
        <v>130</v>
      </c>
      <c r="AN41" s="31" t="str">
        <f t="shared" si="16"/>
        <v>Urban Land</v>
      </c>
      <c r="AO41" s="190">
        <f t="shared" si="17"/>
        <v>300</v>
      </c>
      <c r="AP41" s="190">
        <f t="shared" si="18"/>
        <v>1152</v>
      </c>
      <c r="AQ41" s="187" t="str">
        <f t="shared" si="19"/>
        <v>N</v>
      </c>
      <c r="AR41" s="31">
        <v>2</v>
      </c>
    </row>
    <row r="42" spans="1:44" s="11" customFormat="1" ht="16.149999999999999" customHeight="1">
      <c r="A42" s="8">
        <v>131</v>
      </c>
      <c r="B42" s="47">
        <v>5488.1556179999998</v>
      </c>
      <c r="C42" s="47">
        <v>318.3923820000004</v>
      </c>
      <c r="D42" s="48"/>
      <c r="E42" s="82">
        <f t="shared" si="10"/>
        <v>5806.5479999999998</v>
      </c>
      <c r="F42" s="50">
        <f>570+135</f>
        <v>705</v>
      </c>
      <c r="G42" s="50"/>
      <c r="H42" s="50"/>
      <c r="I42" s="82">
        <f t="shared" si="11"/>
        <v>705</v>
      </c>
      <c r="J42" s="84">
        <f t="shared" si="3"/>
        <v>529.33459326000002</v>
      </c>
      <c r="K42" s="82">
        <f t="shared" si="4"/>
        <v>66.974999999999994</v>
      </c>
      <c r="L42" s="92" t="s">
        <v>64</v>
      </c>
      <c r="M42" s="29"/>
      <c r="N42" s="28" t="s">
        <v>3</v>
      </c>
      <c r="O42" s="29">
        <v>0.08</v>
      </c>
      <c r="P42" s="26" t="s">
        <v>75</v>
      </c>
      <c r="Q42" s="32"/>
      <c r="R42" s="111">
        <f t="shared" si="21"/>
        <v>0</v>
      </c>
      <c r="S42" s="45"/>
      <c r="T42" s="45"/>
      <c r="U42" s="43"/>
      <c r="V42" s="43"/>
      <c r="W42" s="43">
        <f>33*8</f>
        <v>264</v>
      </c>
      <c r="X42" s="45"/>
      <c r="Y42" s="40">
        <f>W42</f>
        <v>264</v>
      </c>
      <c r="Z42" s="40">
        <f>I42*0.4</f>
        <v>282</v>
      </c>
      <c r="AA42" s="109">
        <f t="shared" si="14"/>
        <v>34.094463333333337</v>
      </c>
      <c r="AB42" s="109">
        <f t="shared" si="15"/>
        <v>37.952499999999993</v>
      </c>
      <c r="AC42" s="43"/>
      <c r="AD42" s="43">
        <v>46.199999999999996</v>
      </c>
      <c r="AE42" s="43"/>
      <c r="AF42" s="45"/>
      <c r="AG42" s="75">
        <f t="shared" si="20"/>
        <v>34.094463333333337</v>
      </c>
      <c r="AH42" s="75">
        <f t="shared" si="7"/>
        <v>-495.24012992666667</v>
      </c>
      <c r="AJ42" s="138">
        <f t="shared" si="8"/>
        <v>0.91161666666666674</v>
      </c>
      <c r="AK42" s="138">
        <f>(G42*0.25+F42*0.95+0*H42)/I42</f>
        <v>0.95</v>
      </c>
      <c r="AM42" s="189">
        <f t="shared" si="9"/>
        <v>131</v>
      </c>
      <c r="AN42" s="31" t="str">
        <f t="shared" si="16"/>
        <v>Urban Land</v>
      </c>
      <c r="AO42" s="190">
        <f t="shared" si="17"/>
        <v>0</v>
      </c>
      <c r="AP42" s="190">
        <f t="shared" si="18"/>
        <v>264</v>
      </c>
      <c r="AQ42" s="194" t="str">
        <f t="shared" si="19"/>
        <v>Y-Gas Station</v>
      </c>
      <c r="AR42" s="31"/>
    </row>
    <row r="43" spans="1:44" s="11" customFormat="1" ht="16.149999999999999" customHeight="1">
      <c r="A43" s="31">
        <v>132</v>
      </c>
      <c r="B43" s="47">
        <v>3542.6825280000003</v>
      </c>
      <c r="C43" s="47">
        <v>495.32947200000001</v>
      </c>
      <c r="D43" s="49"/>
      <c r="E43" s="82">
        <f t="shared" si="10"/>
        <v>4038.0120000000002</v>
      </c>
      <c r="F43" s="50">
        <v>635</v>
      </c>
      <c r="G43" s="50"/>
      <c r="H43" s="50"/>
      <c r="I43" s="82">
        <f t="shared" si="11"/>
        <v>635</v>
      </c>
      <c r="J43" s="84">
        <f t="shared" si="3"/>
        <v>348.93807695999999</v>
      </c>
      <c r="K43" s="82">
        <f t="shared" si="4"/>
        <v>60.324999999999989</v>
      </c>
      <c r="L43" s="92" t="s">
        <v>64</v>
      </c>
      <c r="M43" s="29"/>
      <c r="N43" s="28"/>
      <c r="O43" s="29"/>
      <c r="P43" s="26"/>
      <c r="Q43" s="32"/>
      <c r="R43" s="111">
        <f t="shared" si="21"/>
        <v>0</v>
      </c>
      <c r="S43" s="45">
        <v>495</v>
      </c>
      <c r="T43" s="45"/>
      <c r="U43" s="43"/>
      <c r="V43" s="43"/>
      <c r="W43" s="43"/>
      <c r="X43" s="45"/>
      <c r="Y43" s="40"/>
      <c r="Z43" s="40"/>
      <c r="AA43" s="109">
        <f t="shared" si="14"/>
        <v>0</v>
      </c>
      <c r="AB43" s="109">
        <f t="shared" si="15"/>
        <v>0</v>
      </c>
      <c r="AC43" s="43"/>
      <c r="AD43" s="65"/>
      <c r="AE43" s="65"/>
      <c r="AF43" s="45"/>
      <c r="AG43" s="75">
        <f t="shared" si="20"/>
        <v>0</v>
      </c>
      <c r="AH43" s="75">
        <f t="shared" si="7"/>
        <v>-348.93807695999999</v>
      </c>
      <c r="AJ43" s="138">
        <f t="shared" si="8"/>
        <v>0.86413333333333331</v>
      </c>
      <c r="AK43" s="138">
        <f>(G43*0.25+F43*0.95+0*H43)/I43</f>
        <v>0.95</v>
      </c>
      <c r="AM43" s="189">
        <f t="shared" si="9"/>
        <v>132</v>
      </c>
      <c r="AN43" s="31" t="str">
        <f t="shared" si="16"/>
        <v>Urban Land</v>
      </c>
      <c r="AO43" s="195">
        <f t="shared" si="17"/>
        <v>0</v>
      </c>
      <c r="AP43" s="195">
        <f t="shared" si="18"/>
        <v>0</v>
      </c>
      <c r="AQ43" s="187"/>
      <c r="AR43" s="31"/>
    </row>
    <row r="44" spans="1:44" s="11" customFormat="1" ht="16.149999999999999" customHeight="1" thickBot="1">
      <c r="A44" s="17" t="s">
        <v>45</v>
      </c>
      <c r="B44" s="36">
        <f>70*33</f>
        <v>2310</v>
      </c>
      <c r="C44" s="36">
        <f>70*20</f>
        <v>1400</v>
      </c>
      <c r="D44" s="37"/>
      <c r="E44" s="83">
        <f t="shared" si="10"/>
        <v>3710</v>
      </c>
      <c r="F44" s="36"/>
      <c r="G44" s="36"/>
      <c r="H44" s="36"/>
      <c r="I44" s="83"/>
      <c r="J44" s="85">
        <f t="shared" si="3"/>
        <v>254.44999999999996</v>
      </c>
      <c r="K44" s="83">
        <f t="shared" si="4"/>
        <v>0</v>
      </c>
      <c r="L44" s="93" t="s">
        <v>46</v>
      </c>
      <c r="M44" s="35"/>
      <c r="N44" s="35"/>
      <c r="O44" s="35" t="s">
        <v>65</v>
      </c>
      <c r="P44" s="35" t="s">
        <v>4</v>
      </c>
      <c r="Q44" s="34">
        <v>1</v>
      </c>
      <c r="R44" s="112">
        <f t="shared" si="21"/>
        <v>20</v>
      </c>
      <c r="S44" s="41"/>
      <c r="T44" s="41"/>
      <c r="U44" s="41">
        <f>70*5</f>
        <v>350</v>
      </c>
      <c r="V44" s="41"/>
      <c r="W44" s="41">
        <f>70*11</f>
        <v>770</v>
      </c>
      <c r="X44" s="41"/>
      <c r="Y44" s="46">
        <f>E44*0.7</f>
        <v>2597</v>
      </c>
      <c r="Z44" s="46"/>
      <c r="AA44" s="110">
        <f t="shared" si="14"/>
        <v>252.32958333333332</v>
      </c>
      <c r="AB44" s="110">
        <f t="shared" si="15"/>
        <v>0</v>
      </c>
      <c r="AC44" s="41">
        <f t="shared" si="22"/>
        <v>358.74999999999994</v>
      </c>
      <c r="AD44" s="41">
        <v>147</v>
      </c>
      <c r="AE44" s="41"/>
      <c r="AF44" s="41"/>
      <c r="AG44" s="76">
        <f t="shared" si="20"/>
        <v>272.32958333333329</v>
      </c>
      <c r="AH44" s="76">
        <f t="shared" si="7"/>
        <v>17.879583333333329</v>
      </c>
      <c r="AJ44" s="139">
        <f t="shared" si="8"/>
        <v>0.6858490566037736</v>
      </c>
      <c r="AK44" s="139"/>
      <c r="AM44" s="189" t="str">
        <f t="shared" si="9"/>
        <v>EX-61</v>
      </c>
      <c r="AN44" s="193" t="str">
        <f t="shared" si="16"/>
        <v>D</v>
      </c>
      <c r="AO44" s="190">
        <f t="shared" si="17"/>
        <v>350</v>
      </c>
      <c r="AP44" s="190">
        <f t="shared" si="18"/>
        <v>770</v>
      </c>
      <c r="AQ44" s="187" t="str">
        <f t="shared" si="19"/>
        <v>N</v>
      </c>
      <c r="AR44" s="31"/>
    </row>
    <row r="45" spans="1:44" s="11" customFormat="1" ht="16.149999999999999" customHeight="1" thickTop="1" thickBot="1">
      <c r="A45" s="42"/>
      <c r="B45" s="27"/>
      <c r="C45" s="30"/>
      <c r="D45" s="30" t="s">
        <v>48</v>
      </c>
      <c r="E45" s="82">
        <f>SUM(E12:E44)</f>
        <v>222346.11094799999</v>
      </c>
      <c r="F45" s="33"/>
      <c r="G45" s="33"/>
      <c r="H45" s="33"/>
      <c r="I45" s="82">
        <f>SUM(I12:I44)</f>
        <v>62306</v>
      </c>
      <c r="J45" s="82">
        <f>SUM(J12:J44)</f>
        <v>19812.11477172</v>
      </c>
      <c r="K45" s="82">
        <f>SUM(K12:K44)</f>
        <v>3403.6899999999991</v>
      </c>
      <c r="L45" s="42"/>
      <c r="M45" s="42"/>
      <c r="N45" s="42"/>
      <c r="O45" s="42"/>
      <c r="P45" s="42"/>
      <c r="Q45" s="113">
        <f>SUM(Q16:Q44)</f>
        <v>8</v>
      </c>
      <c r="R45" s="113">
        <f>SUM(R16:R44)</f>
        <v>160</v>
      </c>
      <c r="S45" s="42"/>
      <c r="T45" s="42"/>
      <c r="U45" s="170">
        <f>SUM(U12:U44)</f>
        <v>8125</v>
      </c>
      <c r="V45" s="42"/>
      <c r="W45" s="170">
        <f>SUM(W12:W44)</f>
        <v>27319</v>
      </c>
      <c r="X45" s="42"/>
      <c r="Y45" s="39"/>
      <c r="Z45" s="39"/>
      <c r="AA45" s="73"/>
      <c r="AB45" s="73"/>
      <c r="AC45" s="39"/>
      <c r="AD45" s="39"/>
      <c r="AF45" s="44">
        <f>SUM(AF12:AF44)</f>
        <v>36</v>
      </c>
      <c r="AG45" s="114">
        <f>SUM(AG12:AG44)</f>
        <v>13140.06106895934</v>
      </c>
      <c r="AH45" s="115">
        <f t="shared" ref="AH45" si="25">SUM(AH12:AH44)</f>
        <v>-6672.0537027606624</v>
      </c>
      <c r="AJ45" s="33"/>
      <c r="AK45" s="27"/>
      <c r="AR45" s="188">
        <f>SUM(AR12:AR44)</f>
        <v>21</v>
      </c>
    </row>
    <row r="46" spans="1:44" s="5" customFormat="1" ht="20.100000000000001" customHeight="1">
      <c r="A46" s="3"/>
      <c r="B46" s="3"/>
      <c r="C46" s="3"/>
      <c r="D46" s="3"/>
      <c r="E46" s="4"/>
      <c r="F46" s="4"/>
      <c r="G46" s="4"/>
      <c r="H46" s="4"/>
      <c r="I46" s="4"/>
      <c r="J46" s="4"/>
      <c r="K46" s="4"/>
      <c r="L46" s="4"/>
      <c r="M46" s="4"/>
      <c r="W46" s="72"/>
      <c r="X46" s="72"/>
      <c r="Y46" s="72"/>
      <c r="AH46" s="14"/>
      <c r="AI46" s="14"/>
    </row>
    <row r="50" spans="1:8" ht="20.100000000000001" customHeight="1">
      <c r="E50" s="7"/>
      <c r="F50" s="7"/>
      <c r="G50" s="7"/>
      <c r="H50" s="7"/>
    </row>
    <row r="51" spans="1:8" ht="20.100000000000001" customHeight="1">
      <c r="A51" s="6"/>
      <c r="B51" s="6"/>
      <c r="C51" s="6"/>
      <c r="D51" s="6"/>
      <c r="E51" s="4"/>
      <c r="F51" s="4"/>
      <c r="G51" s="4"/>
      <c r="H51" s="4"/>
    </row>
    <row r="52" spans="1:8" ht="20.100000000000001" customHeight="1">
      <c r="A52" s="6"/>
      <c r="B52" s="6"/>
      <c r="C52" s="6"/>
      <c r="D52" s="6"/>
    </row>
    <row r="53" spans="1:8" ht="20.100000000000001" customHeight="1">
      <c r="A53" s="6"/>
      <c r="B53" s="6"/>
      <c r="C53" s="6"/>
      <c r="D53" s="6"/>
    </row>
    <row r="55" spans="1:8" ht="20.100000000000001" customHeight="1">
      <c r="A55" s="6"/>
      <c r="B55" s="6"/>
      <c r="C55" s="6"/>
      <c r="D55" s="6"/>
    </row>
    <row r="56" spans="1:8" ht="20.100000000000001" customHeight="1">
      <c r="A56" s="6"/>
      <c r="B56" s="6"/>
      <c r="C56" s="6"/>
      <c r="D56" s="6"/>
    </row>
    <row r="57" spans="1:8" ht="20.100000000000001" customHeight="1">
      <c r="A57" s="6"/>
      <c r="B57" s="6"/>
      <c r="C57" s="6"/>
      <c r="D57" s="6"/>
    </row>
    <row r="58" spans="1:8" ht="20.100000000000001" customHeight="1">
      <c r="A58" s="6"/>
      <c r="B58" s="6"/>
      <c r="C58" s="6"/>
      <c r="D58" s="6"/>
    </row>
    <row r="59" spans="1:8" ht="20.100000000000001" customHeight="1">
      <c r="A59" s="6"/>
      <c r="B59" s="6"/>
      <c r="C59" s="6"/>
      <c r="D59" s="6"/>
    </row>
    <row r="60" spans="1:8" ht="20.100000000000001" customHeight="1">
      <c r="A60" s="6"/>
      <c r="B60" s="6"/>
      <c r="C60" s="6"/>
      <c r="D60" s="6"/>
    </row>
    <row r="61" spans="1:8" ht="20.100000000000001" customHeight="1">
      <c r="A61" s="6"/>
      <c r="B61" s="6"/>
      <c r="C61" s="6"/>
      <c r="D61" s="6"/>
    </row>
    <row r="62" spans="1:8" ht="20.100000000000001" customHeight="1">
      <c r="A62" s="6"/>
      <c r="B62" s="6"/>
      <c r="C62" s="6"/>
      <c r="D62" s="6"/>
    </row>
    <row r="63" spans="1:8" ht="20.100000000000001" customHeight="1">
      <c r="A63" s="6"/>
      <c r="B63" s="6"/>
      <c r="C63" s="6"/>
      <c r="D63" s="6"/>
    </row>
    <row r="64" spans="1:8" ht="20.100000000000001" customHeight="1">
      <c r="A64" s="6"/>
      <c r="B64" s="6"/>
      <c r="C64" s="6"/>
      <c r="D64" s="6"/>
    </row>
    <row r="65" spans="1:4" ht="20.100000000000001" customHeight="1">
      <c r="A65" s="6"/>
      <c r="B65" s="6"/>
      <c r="C65" s="6"/>
      <c r="D65" s="6"/>
    </row>
    <row r="66" spans="1:4" ht="20.100000000000001" customHeight="1">
      <c r="A66" s="6"/>
      <c r="B66" s="6"/>
      <c r="C66" s="6"/>
      <c r="D66" s="6"/>
    </row>
    <row r="67" spans="1:4" ht="20.100000000000001" customHeight="1">
      <c r="A67" s="6"/>
      <c r="B67" s="6"/>
      <c r="C67" s="6"/>
      <c r="D67" s="6"/>
    </row>
    <row r="68" spans="1:4" ht="20.100000000000001" customHeight="1">
      <c r="A68" s="6"/>
      <c r="B68" s="6"/>
      <c r="C68" s="6"/>
      <c r="D68" s="6"/>
    </row>
    <row r="69" spans="1:4" ht="20.100000000000001" customHeight="1">
      <c r="A69" s="6"/>
      <c r="B69" s="6"/>
      <c r="C69" s="6"/>
      <c r="D69" s="6"/>
    </row>
    <row r="70" spans="1:4" ht="20.100000000000001" customHeight="1">
      <c r="A70" s="6"/>
      <c r="B70" s="6"/>
      <c r="C70" s="6"/>
      <c r="D70" s="6"/>
    </row>
    <row r="71" spans="1:4" ht="20.100000000000001" customHeight="1">
      <c r="A71" s="6"/>
      <c r="B71" s="6"/>
      <c r="C71" s="6"/>
      <c r="D71" s="6"/>
    </row>
    <row r="72" spans="1:4" ht="20.100000000000001" customHeight="1">
      <c r="A72" s="6"/>
      <c r="B72" s="6"/>
      <c r="C72" s="6"/>
      <c r="D72" s="6"/>
    </row>
    <row r="73" spans="1:4" ht="20.100000000000001" customHeight="1">
      <c r="A73" s="6"/>
      <c r="B73" s="6"/>
      <c r="C73" s="6"/>
      <c r="D73" s="6"/>
    </row>
    <row r="74" spans="1:4" ht="20.100000000000001" customHeight="1">
      <c r="A74" s="6"/>
      <c r="B74" s="6"/>
      <c r="C74" s="6"/>
      <c r="D74" s="6"/>
    </row>
    <row r="75" spans="1:4" ht="20.100000000000001" customHeight="1">
      <c r="A75" s="6"/>
      <c r="B75" s="6"/>
      <c r="C75" s="6"/>
      <c r="D75" s="6"/>
    </row>
    <row r="76" spans="1:4" ht="20.100000000000001" customHeight="1">
      <c r="A76" s="6"/>
      <c r="B76" s="6"/>
      <c r="C76" s="6"/>
      <c r="D76" s="6"/>
    </row>
    <row r="77" spans="1:4" ht="20.100000000000001" customHeight="1">
      <c r="A77" s="6"/>
      <c r="B77" s="6"/>
      <c r="C77" s="6"/>
      <c r="D77" s="6"/>
    </row>
    <row r="78" spans="1:4" ht="20.100000000000001" customHeight="1">
      <c r="A78" s="6"/>
      <c r="B78" s="6"/>
      <c r="C78" s="6"/>
      <c r="D78" s="6"/>
    </row>
    <row r="79" spans="1:4" ht="20.100000000000001" customHeight="1">
      <c r="A79" s="6"/>
      <c r="B79" s="6"/>
      <c r="C79" s="6"/>
      <c r="D79" s="6"/>
    </row>
    <row r="80" spans="1:4" ht="20.100000000000001" customHeight="1">
      <c r="A80" s="6"/>
      <c r="B80" s="6"/>
      <c r="C80" s="6"/>
      <c r="D80" s="6"/>
    </row>
    <row r="81" spans="1:4" ht="20.100000000000001" customHeight="1">
      <c r="A81" s="6"/>
      <c r="B81" s="6"/>
      <c r="C81" s="6"/>
      <c r="D81" s="6"/>
    </row>
    <row r="82" spans="1:4" ht="20.100000000000001" customHeight="1">
      <c r="A82" s="6"/>
      <c r="B82" s="6"/>
      <c r="C82" s="6"/>
      <c r="D82" s="6"/>
    </row>
    <row r="83" spans="1:4" ht="20.100000000000001" customHeight="1">
      <c r="A83" s="6"/>
      <c r="B83" s="6"/>
      <c r="C83" s="6"/>
      <c r="D83" s="6"/>
    </row>
    <row r="84" spans="1:4" ht="20.100000000000001" customHeight="1">
      <c r="A84" s="6"/>
      <c r="B84" s="6"/>
      <c r="C84" s="6"/>
      <c r="D84" s="6"/>
    </row>
    <row r="85" spans="1:4" ht="20.100000000000001" customHeight="1">
      <c r="A85" s="6"/>
      <c r="B85" s="6"/>
      <c r="C85" s="6"/>
      <c r="D85" s="6"/>
    </row>
    <row r="86" spans="1:4" ht="20.100000000000001" customHeight="1">
      <c r="A86" s="6"/>
      <c r="B86" s="6"/>
      <c r="C86" s="6"/>
      <c r="D86" s="6"/>
    </row>
    <row r="87" spans="1:4" ht="20.100000000000001" customHeight="1">
      <c r="A87" s="6"/>
      <c r="B87" s="6"/>
      <c r="C87" s="6"/>
      <c r="D87" s="6"/>
    </row>
    <row r="88" spans="1:4" ht="20.100000000000001" customHeight="1">
      <c r="A88" s="6"/>
      <c r="B88" s="6"/>
      <c r="C88" s="6"/>
      <c r="D88" s="6"/>
    </row>
    <row r="89" spans="1:4" ht="20.100000000000001" customHeight="1">
      <c r="A89" s="6"/>
      <c r="B89" s="6"/>
      <c r="C89" s="6"/>
      <c r="D89" s="6"/>
    </row>
    <row r="90" spans="1:4" ht="20.100000000000001" customHeight="1">
      <c r="A90" s="6"/>
      <c r="B90" s="6"/>
      <c r="C90" s="6"/>
      <c r="D90" s="6"/>
    </row>
    <row r="91" spans="1:4" ht="20.100000000000001" customHeight="1">
      <c r="A91" s="6"/>
      <c r="B91" s="6"/>
      <c r="C91" s="6"/>
      <c r="D91" s="6"/>
    </row>
    <row r="92" spans="1:4" ht="20.100000000000001" customHeight="1">
      <c r="A92" s="6"/>
      <c r="B92" s="6"/>
      <c r="C92" s="6"/>
      <c r="D92" s="6"/>
    </row>
    <row r="93" spans="1:4" ht="20.100000000000001" customHeight="1">
      <c r="A93" s="6"/>
      <c r="B93" s="6"/>
      <c r="C93" s="6"/>
      <c r="D93" s="6"/>
    </row>
    <row r="94" spans="1:4" ht="20.100000000000001" customHeight="1">
      <c r="A94" s="6"/>
      <c r="B94" s="6"/>
      <c r="C94" s="6"/>
      <c r="D94" s="6"/>
    </row>
    <row r="95" spans="1:4" ht="20.100000000000001" customHeight="1">
      <c r="A95" s="6"/>
      <c r="B95" s="6"/>
      <c r="C95" s="6"/>
      <c r="D95" s="6"/>
    </row>
    <row r="96" spans="1:4" ht="20.100000000000001" customHeight="1">
      <c r="A96" s="6"/>
      <c r="B96" s="6"/>
      <c r="C96" s="6"/>
      <c r="D96" s="6"/>
    </row>
    <row r="97" spans="1:4" ht="20.100000000000001" customHeight="1">
      <c r="A97" s="6"/>
      <c r="B97" s="6"/>
      <c r="C97" s="6"/>
      <c r="D97" s="6"/>
    </row>
    <row r="98" spans="1:4" ht="20.100000000000001" customHeight="1">
      <c r="A98" s="6"/>
      <c r="B98" s="6"/>
      <c r="C98" s="6"/>
      <c r="D98" s="6"/>
    </row>
    <row r="99" spans="1:4" ht="20.100000000000001" customHeight="1">
      <c r="A99" s="6"/>
      <c r="B99" s="6"/>
      <c r="C99" s="6"/>
      <c r="D99" s="6"/>
    </row>
    <row r="100" spans="1:4" ht="20.100000000000001" customHeight="1">
      <c r="A100" s="6"/>
      <c r="B100" s="6"/>
      <c r="C100" s="6"/>
      <c r="D100" s="6"/>
    </row>
    <row r="101" spans="1:4" ht="20.100000000000001" customHeight="1">
      <c r="A101" s="6"/>
      <c r="B101" s="6"/>
      <c r="C101" s="6"/>
      <c r="D101" s="6"/>
    </row>
    <row r="102" spans="1:4" ht="20.100000000000001" customHeight="1">
      <c r="A102" s="6"/>
      <c r="B102" s="6"/>
      <c r="C102" s="6"/>
      <c r="D102" s="6"/>
    </row>
    <row r="103" spans="1:4" ht="20.100000000000001" customHeight="1">
      <c r="A103" s="6"/>
      <c r="B103" s="6"/>
      <c r="C103" s="6"/>
      <c r="D103" s="6"/>
    </row>
    <row r="104" spans="1:4" ht="20.100000000000001" customHeight="1">
      <c r="A104" s="6"/>
      <c r="B104" s="6"/>
      <c r="C104" s="6"/>
      <c r="D104" s="6"/>
    </row>
    <row r="105" spans="1:4" ht="20.100000000000001" customHeight="1">
      <c r="A105" s="6"/>
      <c r="B105" s="6"/>
      <c r="C105" s="6"/>
      <c r="D105" s="6"/>
    </row>
    <row r="106" spans="1:4" ht="20.100000000000001" customHeight="1">
      <c r="A106" s="6"/>
      <c r="B106" s="6"/>
      <c r="C106" s="6"/>
      <c r="D106" s="6"/>
    </row>
    <row r="107" spans="1:4" ht="20.100000000000001" customHeight="1">
      <c r="A107" s="6"/>
      <c r="B107" s="6"/>
      <c r="C107" s="6"/>
      <c r="D107" s="6"/>
    </row>
    <row r="108" spans="1:4" ht="20.100000000000001" customHeight="1">
      <c r="A108" s="6"/>
      <c r="B108" s="6"/>
      <c r="C108" s="6"/>
      <c r="D108" s="6"/>
    </row>
    <row r="109" spans="1:4" ht="20.100000000000001" customHeight="1">
      <c r="A109" s="6"/>
      <c r="B109" s="6"/>
      <c r="C109" s="6"/>
      <c r="D109" s="6"/>
    </row>
    <row r="110" spans="1:4" ht="20.100000000000001" customHeight="1">
      <c r="A110" s="6"/>
      <c r="B110" s="6"/>
      <c r="C110" s="6"/>
      <c r="D110" s="6"/>
    </row>
    <row r="111" spans="1:4" ht="20.100000000000001" customHeight="1">
      <c r="A111" s="6"/>
      <c r="B111" s="6"/>
      <c r="C111" s="6"/>
      <c r="D111" s="6"/>
    </row>
    <row r="112" spans="1:4" ht="20.100000000000001" customHeight="1">
      <c r="A112" s="6"/>
      <c r="B112" s="6"/>
      <c r="C112" s="6"/>
      <c r="D112" s="6"/>
    </row>
    <row r="113" spans="1:4" ht="20.100000000000001" customHeight="1">
      <c r="A113" s="6"/>
      <c r="B113" s="6"/>
      <c r="C113" s="6"/>
      <c r="D113" s="6"/>
    </row>
    <row r="114" spans="1:4" ht="20.100000000000001" customHeight="1">
      <c r="A114" s="6"/>
      <c r="B114" s="6"/>
      <c r="C114" s="6"/>
      <c r="D114" s="6"/>
    </row>
    <row r="115" spans="1:4" ht="20.100000000000001" customHeight="1">
      <c r="A115" s="6"/>
      <c r="B115" s="6"/>
      <c r="C115" s="6"/>
      <c r="D115" s="6"/>
    </row>
    <row r="116" spans="1:4" ht="20.100000000000001" customHeight="1">
      <c r="A116" s="6"/>
      <c r="B116" s="6"/>
      <c r="C116" s="6"/>
      <c r="D116" s="6"/>
    </row>
    <row r="117" spans="1:4" ht="20.100000000000001" customHeight="1">
      <c r="A117" s="6"/>
      <c r="B117" s="6"/>
      <c r="C117" s="6"/>
      <c r="D117" s="6"/>
    </row>
    <row r="118" spans="1:4" ht="20.100000000000001" customHeight="1">
      <c r="A118" s="6"/>
      <c r="B118" s="6"/>
      <c r="C118" s="6"/>
      <c r="D118" s="6"/>
    </row>
    <row r="119" spans="1:4" ht="20.100000000000001" customHeight="1">
      <c r="A119" s="6"/>
      <c r="B119" s="6"/>
      <c r="C119" s="6"/>
      <c r="D119" s="6"/>
    </row>
    <row r="120" spans="1:4" ht="20.100000000000001" customHeight="1">
      <c r="A120" s="6"/>
      <c r="B120" s="6"/>
      <c r="C120" s="6"/>
      <c r="D120" s="6"/>
    </row>
    <row r="121" spans="1:4" ht="20.100000000000001" customHeight="1">
      <c r="A121" s="6"/>
      <c r="B121" s="6"/>
      <c r="C121" s="6"/>
      <c r="D121" s="6"/>
    </row>
    <row r="122" spans="1:4" ht="20.100000000000001" customHeight="1">
      <c r="A122" s="6"/>
      <c r="B122" s="6"/>
      <c r="C122" s="6"/>
      <c r="D122" s="6"/>
    </row>
    <row r="123" spans="1:4" ht="20.100000000000001" customHeight="1">
      <c r="A123" s="6"/>
      <c r="B123" s="6"/>
      <c r="C123" s="6"/>
      <c r="D123" s="6"/>
    </row>
    <row r="124" spans="1:4" ht="20.100000000000001" customHeight="1">
      <c r="A124" s="6"/>
      <c r="B124" s="6"/>
      <c r="C124" s="6"/>
      <c r="D124" s="6"/>
    </row>
    <row r="125" spans="1:4" ht="20.100000000000001" customHeight="1">
      <c r="A125" s="6"/>
      <c r="B125" s="6"/>
      <c r="C125" s="6"/>
      <c r="D125" s="6"/>
    </row>
    <row r="126" spans="1:4" ht="20.100000000000001" customHeight="1">
      <c r="A126" s="6"/>
      <c r="B126" s="6"/>
      <c r="C126" s="6"/>
      <c r="D126" s="6"/>
    </row>
    <row r="127" spans="1:4" ht="20.100000000000001" customHeight="1">
      <c r="A127" s="6"/>
      <c r="B127" s="6"/>
      <c r="C127" s="6"/>
      <c r="D127" s="6"/>
    </row>
    <row r="128" spans="1:4" ht="20.100000000000001" customHeight="1">
      <c r="A128" s="6"/>
      <c r="B128" s="6"/>
      <c r="C128" s="6"/>
      <c r="D128" s="6"/>
    </row>
    <row r="129" spans="1:4" ht="20.100000000000001" customHeight="1">
      <c r="A129" s="6"/>
      <c r="B129" s="6"/>
      <c r="C129" s="6"/>
      <c r="D129" s="6"/>
    </row>
    <row r="130" spans="1:4" ht="20.100000000000001" customHeight="1">
      <c r="A130" s="6"/>
      <c r="B130" s="6"/>
      <c r="C130" s="6"/>
      <c r="D130" s="6"/>
    </row>
    <row r="131" spans="1:4" ht="20.100000000000001" customHeight="1">
      <c r="A131" s="6"/>
      <c r="B131" s="6"/>
      <c r="C131" s="6"/>
      <c r="D131" s="6"/>
    </row>
    <row r="132" spans="1:4" ht="20.100000000000001" customHeight="1">
      <c r="A132" s="6"/>
      <c r="B132" s="6"/>
      <c r="C132" s="6"/>
      <c r="D132" s="6"/>
    </row>
    <row r="133" spans="1:4" ht="20.100000000000001" customHeight="1">
      <c r="A133" s="6"/>
      <c r="B133" s="6"/>
      <c r="C133" s="6"/>
      <c r="D133" s="6"/>
    </row>
    <row r="134" spans="1:4" ht="20.100000000000001" customHeight="1">
      <c r="A134" s="6"/>
      <c r="B134" s="6"/>
      <c r="C134" s="6"/>
      <c r="D134" s="6"/>
    </row>
    <row r="135" spans="1:4" ht="20.100000000000001" customHeight="1">
      <c r="A135" s="6"/>
      <c r="B135" s="6"/>
      <c r="C135" s="6"/>
      <c r="D135" s="6"/>
    </row>
    <row r="136" spans="1:4" ht="20.100000000000001" customHeight="1">
      <c r="A136" s="6"/>
      <c r="B136" s="6"/>
      <c r="C136" s="6"/>
      <c r="D136" s="6"/>
    </row>
    <row r="137" spans="1:4" ht="20.100000000000001" customHeight="1">
      <c r="A137" s="6"/>
      <c r="B137" s="6"/>
      <c r="C137" s="6"/>
      <c r="D137" s="6"/>
    </row>
    <row r="138" spans="1:4" ht="20.100000000000001" customHeight="1">
      <c r="A138" s="6"/>
      <c r="B138" s="6"/>
      <c r="C138" s="6"/>
      <c r="D138" s="6"/>
    </row>
    <row r="139" spans="1:4" ht="20.100000000000001" customHeight="1">
      <c r="A139" s="6"/>
      <c r="B139" s="6"/>
      <c r="C139" s="6"/>
      <c r="D139" s="6"/>
    </row>
    <row r="140" spans="1:4" ht="20.100000000000001" customHeight="1">
      <c r="A140" s="6"/>
      <c r="B140" s="6"/>
      <c r="C140" s="6"/>
      <c r="D140" s="6"/>
    </row>
    <row r="141" spans="1:4" ht="20.100000000000001" customHeight="1">
      <c r="A141" s="6"/>
      <c r="B141" s="6"/>
      <c r="C141" s="6"/>
      <c r="D141" s="6"/>
    </row>
    <row r="142" spans="1:4" ht="20.100000000000001" customHeight="1">
      <c r="A142" s="6"/>
      <c r="B142" s="6"/>
      <c r="C142" s="6"/>
      <c r="D142" s="6"/>
    </row>
    <row r="143" spans="1:4" ht="20.100000000000001" customHeight="1">
      <c r="A143" s="6"/>
      <c r="B143" s="6"/>
      <c r="C143" s="6"/>
      <c r="D143" s="6"/>
    </row>
    <row r="144" spans="1:4" ht="20.100000000000001" customHeight="1">
      <c r="A144" s="6"/>
      <c r="B144" s="6"/>
      <c r="C144" s="6"/>
      <c r="D144" s="6"/>
    </row>
    <row r="145" spans="1:4" ht="20.100000000000001" customHeight="1">
      <c r="A145" s="6"/>
      <c r="B145" s="6"/>
      <c r="C145" s="6"/>
      <c r="D145" s="6"/>
    </row>
    <row r="146" spans="1:4" ht="20.100000000000001" customHeight="1">
      <c r="A146" s="6"/>
      <c r="B146" s="6"/>
      <c r="C146" s="6"/>
      <c r="D146" s="6"/>
    </row>
    <row r="147" spans="1:4" ht="20.100000000000001" customHeight="1">
      <c r="A147" s="6"/>
      <c r="B147" s="6"/>
      <c r="C147" s="6"/>
      <c r="D147" s="6"/>
    </row>
    <row r="148" spans="1:4" ht="20.100000000000001" customHeight="1">
      <c r="A148" s="6"/>
      <c r="B148" s="6"/>
      <c r="C148" s="6"/>
      <c r="D148" s="6"/>
    </row>
    <row r="149" spans="1:4" ht="20.100000000000001" customHeight="1">
      <c r="A149" s="6"/>
      <c r="B149" s="6"/>
      <c r="C149" s="6"/>
      <c r="D149" s="6"/>
    </row>
    <row r="150" spans="1:4" ht="20.100000000000001" customHeight="1">
      <c r="A150" s="6"/>
      <c r="B150" s="6"/>
      <c r="C150" s="6"/>
      <c r="D150" s="6"/>
    </row>
    <row r="151" spans="1:4" ht="20.100000000000001" customHeight="1">
      <c r="A151" s="6"/>
      <c r="B151" s="6"/>
      <c r="C151" s="6"/>
      <c r="D151" s="6"/>
    </row>
    <row r="152" spans="1:4" ht="20.100000000000001" customHeight="1">
      <c r="A152" s="6"/>
      <c r="B152" s="6"/>
      <c r="C152" s="6"/>
      <c r="D152" s="6"/>
    </row>
    <row r="153" spans="1:4" ht="20.100000000000001" customHeight="1">
      <c r="A153" s="6"/>
      <c r="B153" s="6"/>
      <c r="C153" s="6"/>
      <c r="D153" s="6"/>
    </row>
    <row r="154" spans="1:4" ht="20.100000000000001" customHeight="1">
      <c r="A154" s="6"/>
      <c r="B154" s="6"/>
      <c r="C154" s="6"/>
      <c r="D154" s="6"/>
    </row>
    <row r="155" spans="1:4" ht="20.100000000000001" customHeight="1">
      <c r="A155" s="6"/>
      <c r="B155" s="6"/>
      <c r="C155" s="6"/>
      <c r="D155" s="6"/>
    </row>
    <row r="156" spans="1:4" ht="20.100000000000001" customHeight="1">
      <c r="A156" s="6"/>
      <c r="B156" s="6"/>
      <c r="C156" s="6"/>
      <c r="D156" s="6"/>
    </row>
    <row r="157" spans="1:4" ht="20.100000000000001" customHeight="1">
      <c r="A157" s="6"/>
      <c r="B157" s="6"/>
      <c r="C157" s="6"/>
      <c r="D157" s="6"/>
    </row>
    <row r="158" spans="1:4" ht="20.100000000000001" customHeight="1">
      <c r="A158" s="6"/>
      <c r="B158" s="6"/>
      <c r="C158" s="6"/>
      <c r="D158" s="6"/>
    </row>
    <row r="159" spans="1:4" ht="20.100000000000001" customHeight="1">
      <c r="A159" s="6"/>
      <c r="B159" s="6"/>
      <c r="C159" s="6"/>
      <c r="D159" s="6"/>
    </row>
    <row r="160" spans="1:4" ht="20.100000000000001" customHeight="1">
      <c r="A160" s="6"/>
      <c r="B160" s="6"/>
      <c r="C160" s="6"/>
      <c r="D160" s="6"/>
    </row>
    <row r="161" spans="1:4" ht="20.100000000000001" customHeight="1">
      <c r="A161" s="6"/>
      <c r="B161" s="6"/>
      <c r="C161" s="6"/>
      <c r="D161" s="6"/>
    </row>
    <row r="162" spans="1:4" ht="20.100000000000001" customHeight="1">
      <c r="A162" s="6"/>
      <c r="B162" s="6"/>
      <c r="C162" s="6"/>
      <c r="D162" s="6"/>
    </row>
    <row r="163" spans="1:4" ht="20.100000000000001" customHeight="1">
      <c r="A163" s="6"/>
      <c r="B163" s="6"/>
      <c r="C163" s="6"/>
      <c r="D163" s="6"/>
    </row>
    <row r="164" spans="1:4" ht="20.100000000000001" customHeight="1">
      <c r="A164" s="6"/>
      <c r="B164" s="6"/>
      <c r="C164" s="6"/>
      <c r="D164" s="6"/>
    </row>
    <row r="165" spans="1:4" ht="20.100000000000001" customHeight="1">
      <c r="A165" s="6"/>
      <c r="B165" s="6"/>
      <c r="C165" s="6"/>
      <c r="D165" s="6"/>
    </row>
    <row r="166" spans="1:4" ht="20.100000000000001" customHeight="1">
      <c r="A166" s="6"/>
      <c r="B166" s="6"/>
      <c r="C166" s="6"/>
      <c r="D166" s="6"/>
    </row>
    <row r="167" spans="1:4" ht="20.100000000000001" customHeight="1">
      <c r="A167" s="6"/>
      <c r="B167" s="6"/>
      <c r="C167" s="6"/>
      <c r="D167" s="6"/>
    </row>
    <row r="168" spans="1:4" ht="20.100000000000001" customHeight="1">
      <c r="A168" s="6"/>
      <c r="B168" s="6"/>
      <c r="C168" s="6"/>
      <c r="D168" s="6"/>
    </row>
    <row r="169" spans="1:4" ht="20.100000000000001" customHeight="1">
      <c r="A169" s="6"/>
      <c r="B169" s="6"/>
      <c r="C169" s="6"/>
      <c r="D169" s="6"/>
    </row>
    <row r="170" spans="1:4" ht="20.100000000000001" customHeight="1">
      <c r="A170" s="6"/>
      <c r="B170" s="6"/>
      <c r="C170" s="6"/>
      <c r="D170" s="6"/>
    </row>
    <row r="171" spans="1:4" ht="20.100000000000001" customHeight="1">
      <c r="A171" s="6"/>
      <c r="B171" s="6"/>
      <c r="C171" s="6"/>
      <c r="D171" s="6"/>
    </row>
    <row r="172" spans="1:4" ht="20.100000000000001" customHeight="1">
      <c r="A172" s="6"/>
      <c r="B172" s="6"/>
      <c r="C172" s="6"/>
      <c r="D172" s="6"/>
    </row>
    <row r="173" spans="1:4" ht="20.100000000000001" customHeight="1">
      <c r="A173" s="6"/>
      <c r="B173" s="6"/>
      <c r="C173" s="6"/>
      <c r="D173" s="6"/>
    </row>
    <row r="174" spans="1:4" ht="20.100000000000001" customHeight="1">
      <c r="A174" s="6"/>
      <c r="B174" s="6"/>
      <c r="C174" s="6"/>
      <c r="D174" s="6"/>
    </row>
    <row r="175" spans="1:4" ht="20.100000000000001" customHeight="1">
      <c r="A175" s="6"/>
      <c r="B175" s="6"/>
      <c r="C175" s="6"/>
      <c r="D175" s="6"/>
    </row>
    <row r="176" spans="1:4" ht="20.100000000000001" customHeight="1">
      <c r="A176" s="6"/>
      <c r="B176" s="6"/>
      <c r="C176" s="6"/>
      <c r="D176" s="6"/>
    </row>
    <row r="177" spans="1:4" ht="20.100000000000001" customHeight="1">
      <c r="A177" s="6"/>
      <c r="B177" s="6"/>
      <c r="C177" s="6"/>
      <c r="D177" s="6"/>
    </row>
    <row r="178" spans="1:4" ht="20.100000000000001" customHeight="1">
      <c r="A178" s="6"/>
      <c r="B178" s="6"/>
      <c r="C178" s="6"/>
      <c r="D178" s="6"/>
    </row>
    <row r="179" spans="1:4" ht="20.100000000000001" customHeight="1">
      <c r="A179" s="6"/>
      <c r="B179" s="6"/>
      <c r="C179" s="6"/>
      <c r="D179" s="6"/>
    </row>
    <row r="180" spans="1:4" ht="20.100000000000001" customHeight="1">
      <c r="A180" s="6"/>
      <c r="B180" s="6"/>
      <c r="C180" s="6"/>
      <c r="D180" s="6"/>
    </row>
    <row r="181" spans="1:4" ht="20.100000000000001" customHeight="1">
      <c r="A181" s="6"/>
      <c r="B181" s="6"/>
      <c r="C181" s="6"/>
      <c r="D181" s="6"/>
    </row>
    <row r="182" spans="1:4" ht="20.100000000000001" customHeight="1">
      <c r="A182" s="6"/>
      <c r="B182" s="6"/>
      <c r="C182" s="6"/>
      <c r="D182" s="6"/>
    </row>
    <row r="183" spans="1:4" ht="20.100000000000001" customHeight="1">
      <c r="A183" s="6"/>
      <c r="B183" s="6"/>
      <c r="C183" s="6"/>
      <c r="D183" s="6"/>
    </row>
    <row r="184" spans="1:4" ht="20.100000000000001" customHeight="1">
      <c r="A184" s="6"/>
      <c r="B184" s="6"/>
      <c r="C184" s="6"/>
      <c r="D184" s="6"/>
    </row>
    <row r="185" spans="1:4" ht="20.100000000000001" customHeight="1">
      <c r="A185" s="6"/>
      <c r="B185" s="6"/>
      <c r="C185" s="6"/>
      <c r="D185" s="6"/>
    </row>
    <row r="186" spans="1:4" ht="20.100000000000001" customHeight="1">
      <c r="A186" s="6"/>
      <c r="B186" s="6"/>
      <c r="C186" s="6"/>
      <c r="D186" s="6"/>
    </row>
    <row r="187" spans="1:4" ht="20.100000000000001" customHeight="1">
      <c r="A187" s="6"/>
      <c r="B187" s="6"/>
      <c r="C187" s="6"/>
      <c r="D187" s="6"/>
    </row>
    <row r="188" spans="1:4" ht="20.100000000000001" customHeight="1">
      <c r="A188" s="6"/>
      <c r="B188" s="6"/>
      <c r="C188" s="6"/>
      <c r="D188" s="6"/>
    </row>
    <row r="189" spans="1:4" ht="20.100000000000001" customHeight="1">
      <c r="A189" s="6"/>
      <c r="B189" s="6"/>
      <c r="C189" s="6"/>
      <c r="D189" s="6"/>
    </row>
    <row r="190" spans="1:4" ht="20.100000000000001" customHeight="1">
      <c r="A190" s="6"/>
      <c r="B190" s="6"/>
      <c r="C190" s="6"/>
      <c r="D190" s="6"/>
    </row>
    <row r="191" spans="1:4" ht="20.100000000000001" customHeight="1">
      <c r="A191" s="6"/>
      <c r="B191" s="6"/>
      <c r="C191" s="6"/>
      <c r="D191" s="6"/>
    </row>
    <row r="192" spans="1:4" ht="20.100000000000001" customHeight="1">
      <c r="A192" s="6"/>
      <c r="B192" s="6"/>
      <c r="C192" s="6"/>
      <c r="D192" s="6"/>
    </row>
    <row r="193" spans="1:4" ht="20.100000000000001" customHeight="1">
      <c r="A193" s="6"/>
      <c r="B193" s="6"/>
      <c r="C193" s="6"/>
      <c r="D193" s="6"/>
    </row>
    <row r="194" spans="1:4" ht="20.100000000000001" customHeight="1">
      <c r="A194" s="6"/>
      <c r="B194" s="6"/>
      <c r="C194" s="6"/>
      <c r="D194" s="6"/>
    </row>
    <row r="195" spans="1:4" ht="20.100000000000001" customHeight="1">
      <c r="A195" s="6"/>
      <c r="B195" s="6"/>
      <c r="C195" s="6"/>
      <c r="D195" s="6"/>
    </row>
    <row r="196" spans="1:4" ht="20.100000000000001" customHeight="1">
      <c r="A196" s="6"/>
      <c r="B196" s="6"/>
      <c r="C196" s="6"/>
      <c r="D196" s="6"/>
    </row>
    <row r="197" spans="1:4" ht="20.100000000000001" customHeight="1">
      <c r="A197" s="6"/>
      <c r="B197" s="6"/>
      <c r="C197" s="6"/>
      <c r="D197" s="6"/>
    </row>
    <row r="198" spans="1:4" ht="20.100000000000001" customHeight="1">
      <c r="A198" s="6"/>
      <c r="B198" s="6"/>
      <c r="C198" s="6"/>
      <c r="D198" s="6"/>
    </row>
    <row r="199" spans="1:4" ht="20.100000000000001" customHeight="1">
      <c r="A199" s="6"/>
      <c r="B199" s="6"/>
      <c r="C199" s="6"/>
      <c r="D199" s="6"/>
    </row>
    <row r="200" spans="1:4" ht="20.100000000000001" customHeight="1">
      <c r="A200" s="6"/>
      <c r="B200" s="6"/>
      <c r="C200" s="6"/>
      <c r="D200" s="6"/>
    </row>
    <row r="201" spans="1:4" ht="20.100000000000001" customHeight="1">
      <c r="A201" s="6"/>
      <c r="B201" s="6"/>
      <c r="C201" s="6"/>
      <c r="D201" s="6"/>
    </row>
    <row r="202" spans="1:4" ht="20.100000000000001" customHeight="1">
      <c r="A202" s="6"/>
      <c r="B202" s="6"/>
      <c r="C202" s="6"/>
      <c r="D202" s="6"/>
    </row>
    <row r="203" spans="1:4" ht="20.100000000000001" customHeight="1">
      <c r="A203" s="6"/>
      <c r="B203" s="6"/>
      <c r="C203" s="6"/>
      <c r="D203" s="6"/>
    </row>
    <row r="204" spans="1:4" ht="20.100000000000001" customHeight="1">
      <c r="A204" s="6"/>
      <c r="B204" s="6"/>
      <c r="C204" s="6"/>
      <c r="D204" s="6"/>
    </row>
    <row r="205" spans="1:4" ht="20.100000000000001" customHeight="1">
      <c r="A205" s="6"/>
      <c r="B205" s="6"/>
      <c r="C205" s="6"/>
      <c r="D205" s="6"/>
    </row>
    <row r="206" spans="1:4" ht="20.100000000000001" customHeight="1">
      <c r="A206" s="6"/>
      <c r="B206" s="6"/>
      <c r="C206" s="6"/>
      <c r="D206" s="6"/>
    </row>
    <row r="207" spans="1:4" ht="20.100000000000001" customHeight="1">
      <c r="A207" s="6"/>
      <c r="B207" s="6"/>
      <c r="C207" s="6"/>
      <c r="D207" s="6"/>
    </row>
    <row r="208" spans="1:4" ht="20.100000000000001" customHeight="1">
      <c r="A208" s="6"/>
      <c r="B208" s="6"/>
      <c r="C208" s="6"/>
      <c r="D208" s="6"/>
    </row>
    <row r="209" spans="1:4" ht="20.100000000000001" customHeight="1">
      <c r="A209" s="6"/>
      <c r="B209" s="6"/>
      <c r="C209" s="6"/>
      <c r="D209" s="6"/>
    </row>
    <row r="210" spans="1:4" ht="20.100000000000001" customHeight="1">
      <c r="A210" s="6"/>
      <c r="B210" s="6"/>
      <c r="C210" s="6"/>
      <c r="D210" s="6"/>
    </row>
    <row r="211" spans="1:4" ht="20.100000000000001" customHeight="1">
      <c r="A211" s="6"/>
      <c r="B211" s="6"/>
      <c r="C211" s="6"/>
      <c r="D211" s="6"/>
    </row>
    <row r="212" spans="1:4" ht="20.100000000000001" customHeight="1">
      <c r="A212" s="6"/>
      <c r="B212" s="6"/>
      <c r="C212" s="6"/>
      <c r="D212" s="6"/>
    </row>
    <row r="213" spans="1:4" ht="20.100000000000001" customHeight="1">
      <c r="A213" s="6"/>
      <c r="B213" s="6"/>
      <c r="C213" s="6"/>
      <c r="D213" s="6"/>
    </row>
    <row r="214" spans="1:4" ht="20.100000000000001" customHeight="1">
      <c r="A214" s="6"/>
      <c r="B214" s="6"/>
      <c r="C214" s="6"/>
      <c r="D214" s="6"/>
    </row>
    <row r="215" spans="1:4" ht="20.100000000000001" customHeight="1">
      <c r="A215" s="6"/>
      <c r="B215" s="6"/>
      <c r="C215" s="6"/>
      <c r="D215" s="6"/>
    </row>
    <row r="216" spans="1:4" ht="20.100000000000001" customHeight="1">
      <c r="A216" s="6"/>
      <c r="B216" s="6"/>
      <c r="C216" s="6"/>
      <c r="D216" s="6"/>
    </row>
    <row r="217" spans="1:4" ht="20.100000000000001" customHeight="1">
      <c r="A217" s="6"/>
      <c r="B217" s="6"/>
      <c r="C217" s="6"/>
      <c r="D217" s="6"/>
    </row>
    <row r="218" spans="1:4" ht="20.100000000000001" customHeight="1">
      <c r="A218" s="6"/>
      <c r="B218" s="6"/>
      <c r="C218" s="6"/>
      <c r="D218" s="6"/>
    </row>
    <row r="219" spans="1:4" ht="20.100000000000001" customHeight="1">
      <c r="A219" s="6"/>
      <c r="B219" s="6"/>
      <c r="C219" s="6"/>
      <c r="D219" s="6"/>
    </row>
    <row r="220" spans="1:4" ht="20.100000000000001" customHeight="1">
      <c r="A220" s="6"/>
      <c r="B220" s="6"/>
      <c r="C220" s="6"/>
      <c r="D220" s="6"/>
    </row>
    <row r="221" spans="1:4" ht="20.100000000000001" customHeight="1">
      <c r="A221" s="6"/>
      <c r="B221" s="6"/>
      <c r="C221" s="6"/>
      <c r="D221" s="6"/>
    </row>
    <row r="222" spans="1:4" ht="20.100000000000001" customHeight="1">
      <c r="A222" s="6"/>
      <c r="B222" s="6"/>
      <c r="C222" s="6"/>
      <c r="D222" s="6"/>
    </row>
    <row r="223" spans="1:4" ht="20.100000000000001" customHeight="1">
      <c r="A223" s="6"/>
      <c r="B223" s="6"/>
      <c r="C223" s="6"/>
      <c r="D223" s="6"/>
    </row>
    <row r="224" spans="1:4" ht="20.100000000000001" customHeight="1">
      <c r="A224" s="6"/>
      <c r="B224" s="6"/>
      <c r="C224" s="6"/>
      <c r="D224" s="6"/>
    </row>
    <row r="225" spans="1:4" ht="20.100000000000001" customHeight="1">
      <c r="A225" s="6"/>
      <c r="B225" s="6"/>
      <c r="C225" s="6"/>
      <c r="D225" s="6"/>
    </row>
    <row r="226" spans="1:4" ht="20.100000000000001" customHeight="1">
      <c r="A226" s="6"/>
      <c r="B226" s="6"/>
      <c r="C226" s="6"/>
      <c r="D226" s="6"/>
    </row>
    <row r="227" spans="1:4" ht="20.100000000000001" customHeight="1">
      <c r="A227" s="6"/>
      <c r="B227" s="6"/>
      <c r="C227" s="6"/>
      <c r="D227" s="6"/>
    </row>
    <row r="228" spans="1:4" ht="20.100000000000001" customHeight="1">
      <c r="A228" s="6"/>
      <c r="B228" s="6"/>
      <c r="C228" s="6"/>
      <c r="D228" s="6"/>
    </row>
    <row r="229" spans="1:4" ht="20.100000000000001" customHeight="1">
      <c r="A229" s="6"/>
      <c r="B229" s="6"/>
      <c r="C229" s="6"/>
      <c r="D229" s="6"/>
    </row>
    <row r="230" spans="1:4" ht="20.100000000000001" customHeight="1">
      <c r="A230" s="6"/>
      <c r="B230" s="6"/>
      <c r="C230" s="6"/>
      <c r="D230" s="6"/>
    </row>
    <row r="231" spans="1:4" ht="20.100000000000001" customHeight="1">
      <c r="A231" s="6"/>
      <c r="B231" s="6"/>
      <c r="C231" s="6"/>
      <c r="D231" s="6"/>
    </row>
    <row r="232" spans="1:4" ht="20.100000000000001" customHeight="1">
      <c r="A232" s="6"/>
      <c r="B232" s="6"/>
      <c r="C232" s="6"/>
      <c r="D232" s="6"/>
    </row>
    <row r="233" spans="1:4" ht="20.100000000000001" customHeight="1">
      <c r="A233" s="6"/>
      <c r="B233" s="6"/>
      <c r="C233" s="6"/>
      <c r="D233" s="6"/>
    </row>
    <row r="234" spans="1:4" ht="20.100000000000001" customHeight="1">
      <c r="A234" s="6"/>
      <c r="B234" s="6"/>
      <c r="C234" s="6"/>
      <c r="D234" s="6"/>
    </row>
    <row r="235" spans="1:4" ht="20.100000000000001" customHeight="1">
      <c r="A235" s="6"/>
      <c r="B235" s="6"/>
      <c r="C235" s="6"/>
      <c r="D235" s="6"/>
    </row>
    <row r="236" spans="1:4" ht="20.100000000000001" customHeight="1">
      <c r="A236" s="6"/>
      <c r="B236" s="6"/>
      <c r="C236" s="6"/>
      <c r="D236" s="6"/>
    </row>
    <row r="237" spans="1:4" ht="20.100000000000001" customHeight="1">
      <c r="A237" s="6"/>
      <c r="B237" s="6"/>
      <c r="C237" s="6"/>
      <c r="D237" s="6"/>
    </row>
    <row r="238" spans="1:4" ht="20.100000000000001" customHeight="1">
      <c r="A238" s="6"/>
      <c r="B238" s="6"/>
      <c r="C238" s="6"/>
      <c r="D238" s="6"/>
    </row>
    <row r="239" spans="1:4" ht="20.100000000000001" customHeight="1">
      <c r="A239" s="6"/>
      <c r="B239" s="6"/>
      <c r="C239" s="6"/>
      <c r="D239" s="6"/>
    </row>
    <row r="240" spans="1:4" ht="20.100000000000001" customHeight="1">
      <c r="A240" s="6"/>
      <c r="B240" s="6"/>
      <c r="C240" s="6"/>
      <c r="D240" s="6"/>
    </row>
    <row r="241" spans="1:4" ht="20.100000000000001" customHeight="1">
      <c r="A241" s="6"/>
      <c r="B241" s="6"/>
      <c r="C241" s="6"/>
      <c r="D241" s="6"/>
    </row>
    <row r="242" spans="1:4" ht="20.100000000000001" customHeight="1">
      <c r="A242" s="6"/>
      <c r="B242" s="6"/>
      <c r="C242" s="6"/>
      <c r="D242" s="6"/>
    </row>
    <row r="243" spans="1:4" ht="20.100000000000001" customHeight="1">
      <c r="A243" s="6"/>
      <c r="B243" s="6"/>
      <c r="C243" s="6"/>
      <c r="D243" s="6"/>
    </row>
    <row r="244" spans="1:4" ht="20.100000000000001" customHeight="1">
      <c r="A244" s="6"/>
      <c r="B244" s="6"/>
      <c r="C244" s="6"/>
      <c r="D244" s="6"/>
    </row>
    <row r="245" spans="1:4" ht="20.100000000000001" customHeight="1">
      <c r="A245" s="6"/>
      <c r="B245" s="6"/>
      <c r="C245" s="6"/>
      <c r="D245" s="6"/>
    </row>
    <row r="246" spans="1:4" ht="20.100000000000001" customHeight="1">
      <c r="A246" s="6"/>
      <c r="B246" s="6"/>
      <c r="C246" s="6"/>
      <c r="D246" s="6"/>
    </row>
    <row r="247" spans="1:4" ht="20.100000000000001" customHeight="1">
      <c r="A247" s="6"/>
      <c r="B247" s="6"/>
      <c r="C247" s="6"/>
      <c r="D247" s="6"/>
    </row>
    <row r="248" spans="1:4" ht="20.100000000000001" customHeight="1">
      <c r="A248" s="6"/>
      <c r="B248" s="6"/>
      <c r="C248" s="6"/>
      <c r="D248" s="6"/>
    </row>
    <row r="249" spans="1:4" ht="20.100000000000001" customHeight="1">
      <c r="A249" s="6"/>
      <c r="B249" s="6"/>
      <c r="C249" s="6"/>
      <c r="D249" s="6"/>
    </row>
    <row r="250" spans="1:4" ht="20.100000000000001" customHeight="1">
      <c r="A250" s="6"/>
      <c r="B250" s="6"/>
      <c r="C250" s="6"/>
      <c r="D250" s="6"/>
    </row>
    <row r="251" spans="1:4" ht="20.100000000000001" customHeight="1">
      <c r="A251" s="6"/>
      <c r="B251" s="6"/>
      <c r="C251" s="6"/>
      <c r="D251" s="6"/>
    </row>
    <row r="252" spans="1:4" ht="20.100000000000001" customHeight="1">
      <c r="A252" s="6"/>
      <c r="B252" s="6"/>
      <c r="C252" s="6"/>
      <c r="D252" s="6"/>
    </row>
    <row r="253" spans="1:4" ht="20.100000000000001" customHeight="1">
      <c r="A253" s="6"/>
      <c r="B253" s="6"/>
      <c r="C253" s="6"/>
      <c r="D253" s="6"/>
    </row>
    <row r="254" spans="1:4" ht="20.100000000000001" customHeight="1">
      <c r="A254" s="6"/>
      <c r="B254" s="6"/>
      <c r="C254" s="6"/>
      <c r="D254" s="6"/>
    </row>
    <row r="255" spans="1:4" ht="20.100000000000001" customHeight="1">
      <c r="A255" s="6"/>
      <c r="B255" s="6"/>
      <c r="C255" s="6"/>
      <c r="D255" s="6"/>
    </row>
    <row r="256" spans="1:4" ht="20.100000000000001" customHeight="1">
      <c r="A256" s="6"/>
      <c r="B256" s="6"/>
      <c r="C256" s="6"/>
      <c r="D256" s="6"/>
    </row>
    <row r="257" spans="1:4" ht="20.100000000000001" customHeight="1">
      <c r="A257" s="6"/>
      <c r="B257" s="6"/>
      <c r="C257" s="6"/>
      <c r="D257" s="6"/>
    </row>
    <row r="258" spans="1:4" ht="20.100000000000001" customHeight="1">
      <c r="A258" s="6"/>
      <c r="B258" s="6"/>
      <c r="C258" s="6"/>
      <c r="D258" s="6"/>
    </row>
    <row r="259" spans="1:4" ht="20.100000000000001" customHeight="1">
      <c r="A259" s="6"/>
      <c r="B259" s="6"/>
      <c r="C259" s="6"/>
      <c r="D259" s="6"/>
    </row>
    <row r="260" spans="1:4" ht="20.100000000000001" customHeight="1">
      <c r="A260" s="6"/>
      <c r="B260" s="6"/>
      <c r="C260" s="6"/>
      <c r="D260" s="6"/>
    </row>
    <row r="261" spans="1:4" ht="20.100000000000001" customHeight="1">
      <c r="A261" s="6"/>
      <c r="B261" s="6"/>
      <c r="C261" s="6"/>
      <c r="D261" s="6"/>
    </row>
    <row r="262" spans="1:4" ht="20.100000000000001" customHeight="1">
      <c r="A262" s="6"/>
      <c r="B262" s="6"/>
      <c r="C262" s="6"/>
      <c r="D262" s="6"/>
    </row>
    <row r="263" spans="1:4" ht="20.100000000000001" customHeight="1">
      <c r="A263" s="6"/>
      <c r="B263" s="6"/>
      <c r="C263" s="6"/>
      <c r="D263" s="6"/>
    </row>
    <row r="264" spans="1:4" ht="20.100000000000001" customHeight="1">
      <c r="A264" s="6"/>
      <c r="B264" s="6"/>
      <c r="C264" s="6"/>
      <c r="D264" s="6"/>
    </row>
    <row r="265" spans="1:4" ht="20.100000000000001" customHeight="1">
      <c r="A265" s="6"/>
      <c r="B265" s="6"/>
      <c r="C265" s="6"/>
      <c r="D265" s="6"/>
    </row>
    <row r="266" spans="1:4" ht="20.100000000000001" customHeight="1">
      <c r="A266" s="6"/>
      <c r="B266" s="6"/>
      <c r="C266" s="6"/>
      <c r="D266" s="6"/>
    </row>
    <row r="267" spans="1:4" ht="20.100000000000001" customHeight="1">
      <c r="A267" s="6"/>
      <c r="B267" s="6"/>
      <c r="C267" s="6"/>
      <c r="D267" s="6"/>
    </row>
    <row r="268" spans="1:4" ht="20.100000000000001" customHeight="1">
      <c r="A268" s="6"/>
      <c r="B268" s="6"/>
      <c r="C268" s="6"/>
      <c r="D268" s="6"/>
    </row>
    <row r="269" spans="1:4" ht="20.100000000000001" customHeight="1">
      <c r="A269" s="6"/>
      <c r="B269" s="6"/>
      <c r="C269" s="6"/>
      <c r="D269" s="6"/>
    </row>
    <row r="270" spans="1:4" ht="20.100000000000001" customHeight="1">
      <c r="A270" s="6"/>
      <c r="B270" s="6"/>
      <c r="C270" s="6"/>
      <c r="D270" s="6"/>
    </row>
    <row r="271" spans="1:4" ht="20.100000000000001" customHeight="1">
      <c r="A271" s="6"/>
      <c r="B271" s="6"/>
      <c r="C271" s="6"/>
      <c r="D271" s="6"/>
    </row>
    <row r="272" spans="1:4" ht="20.100000000000001" customHeight="1">
      <c r="A272" s="6"/>
      <c r="B272" s="6"/>
      <c r="C272" s="6"/>
      <c r="D272" s="6"/>
    </row>
    <row r="273" spans="1:4" ht="20.100000000000001" customHeight="1">
      <c r="A273" s="6"/>
      <c r="B273" s="6"/>
      <c r="C273" s="6"/>
      <c r="D273" s="6"/>
    </row>
    <row r="274" spans="1:4" ht="20.100000000000001" customHeight="1">
      <c r="A274" s="6"/>
      <c r="B274" s="6"/>
      <c r="C274" s="6"/>
      <c r="D274" s="6"/>
    </row>
    <row r="275" spans="1:4" ht="20.100000000000001" customHeight="1">
      <c r="A275" s="6"/>
      <c r="B275" s="6"/>
      <c r="C275" s="6"/>
      <c r="D275" s="6"/>
    </row>
    <row r="276" spans="1:4" ht="20.100000000000001" customHeight="1">
      <c r="A276" s="6"/>
      <c r="B276" s="6"/>
      <c r="C276" s="6"/>
      <c r="D276" s="6"/>
    </row>
    <row r="277" spans="1:4" ht="20.100000000000001" customHeight="1">
      <c r="A277" s="6"/>
      <c r="B277" s="6"/>
      <c r="C277" s="6"/>
      <c r="D277" s="6"/>
    </row>
    <row r="278" spans="1:4" ht="20.100000000000001" customHeight="1">
      <c r="A278" s="6"/>
      <c r="B278" s="6"/>
      <c r="C278" s="6"/>
      <c r="D278" s="6"/>
    </row>
    <row r="279" spans="1:4" ht="20.100000000000001" customHeight="1">
      <c r="A279" s="6"/>
      <c r="B279" s="6"/>
      <c r="C279" s="6"/>
      <c r="D279" s="6"/>
    </row>
    <row r="280" spans="1:4" ht="20.100000000000001" customHeight="1">
      <c r="A280" s="6"/>
      <c r="B280" s="6"/>
      <c r="C280" s="6"/>
      <c r="D280" s="6"/>
    </row>
    <row r="281" spans="1:4" ht="20.100000000000001" customHeight="1">
      <c r="A281" s="6"/>
      <c r="B281" s="6"/>
      <c r="C281" s="6"/>
      <c r="D281" s="6"/>
    </row>
    <row r="282" spans="1:4" ht="20.100000000000001" customHeight="1">
      <c r="A282" s="6"/>
      <c r="B282" s="6"/>
      <c r="C282" s="6"/>
      <c r="D282" s="6"/>
    </row>
    <row r="283" spans="1:4" ht="20.100000000000001" customHeight="1">
      <c r="A283" s="6"/>
      <c r="B283" s="6"/>
      <c r="C283" s="6"/>
      <c r="D283" s="6"/>
    </row>
    <row r="284" spans="1:4" ht="20.100000000000001" customHeight="1">
      <c r="A284" s="6"/>
      <c r="B284" s="6"/>
      <c r="C284" s="6"/>
      <c r="D284" s="6"/>
    </row>
    <row r="285" spans="1:4" ht="20.100000000000001" customHeight="1">
      <c r="A285" s="6"/>
      <c r="B285" s="6"/>
      <c r="C285" s="6"/>
      <c r="D285" s="6"/>
    </row>
    <row r="286" spans="1:4" ht="20.100000000000001" customHeight="1">
      <c r="A286" s="6"/>
      <c r="B286" s="6"/>
      <c r="C286" s="6"/>
      <c r="D286" s="6"/>
    </row>
    <row r="287" spans="1:4" ht="20.100000000000001" customHeight="1">
      <c r="A287" s="6"/>
      <c r="B287" s="6"/>
      <c r="C287" s="6"/>
      <c r="D287" s="6"/>
    </row>
    <row r="288" spans="1:4" ht="20.100000000000001" customHeight="1">
      <c r="A288" s="6"/>
      <c r="B288" s="6"/>
      <c r="C288" s="6"/>
      <c r="D288" s="6"/>
    </row>
    <row r="289" spans="1:4" ht="20.100000000000001" customHeight="1">
      <c r="A289" s="6"/>
      <c r="B289" s="6"/>
      <c r="C289" s="6"/>
      <c r="D289" s="6"/>
    </row>
    <row r="290" spans="1:4" ht="20.100000000000001" customHeight="1">
      <c r="A290" s="6"/>
      <c r="B290" s="6"/>
      <c r="C290" s="6"/>
      <c r="D290" s="6"/>
    </row>
    <row r="291" spans="1:4" ht="20.100000000000001" customHeight="1">
      <c r="A291" s="6"/>
      <c r="B291" s="6"/>
      <c r="C291" s="6"/>
      <c r="D291" s="6"/>
    </row>
    <row r="292" spans="1:4" ht="20.100000000000001" customHeight="1">
      <c r="A292" s="6"/>
      <c r="B292" s="6"/>
      <c r="C292" s="6"/>
      <c r="D292" s="6"/>
    </row>
    <row r="293" spans="1:4" ht="20.100000000000001" customHeight="1">
      <c r="A293" s="6"/>
      <c r="B293" s="6"/>
      <c r="C293" s="6"/>
      <c r="D293" s="6"/>
    </row>
    <row r="294" spans="1:4" ht="20.100000000000001" customHeight="1">
      <c r="A294" s="6"/>
      <c r="B294" s="6"/>
      <c r="C294" s="6"/>
      <c r="D294" s="6"/>
    </row>
    <row r="295" spans="1:4" ht="20.100000000000001" customHeight="1">
      <c r="A295" s="6"/>
      <c r="B295" s="6"/>
      <c r="C295" s="6"/>
      <c r="D295" s="6"/>
    </row>
    <row r="296" spans="1:4" ht="20.100000000000001" customHeight="1">
      <c r="A296" s="6"/>
      <c r="B296" s="6"/>
      <c r="C296" s="6"/>
      <c r="D296" s="6"/>
    </row>
    <row r="297" spans="1:4" ht="20.100000000000001" customHeight="1">
      <c r="A297" s="6"/>
      <c r="B297" s="6"/>
      <c r="C297" s="6"/>
      <c r="D297" s="6"/>
    </row>
    <row r="298" spans="1:4" ht="20.100000000000001" customHeight="1">
      <c r="A298" s="6"/>
      <c r="B298" s="6"/>
      <c r="C298" s="6"/>
      <c r="D298" s="6"/>
    </row>
    <row r="299" spans="1:4" ht="20.100000000000001" customHeight="1">
      <c r="A299" s="6"/>
      <c r="B299" s="6"/>
      <c r="C299" s="6"/>
      <c r="D299" s="6"/>
    </row>
    <row r="300" spans="1:4" ht="20.100000000000001" customHeight="1">
      <c r="A300" s="6"/>
      <c r="B300" s="6"/>
      <c r="C300" s="6"/>
      <c r="D300" s="6"/>
    </row>
    <row r="301" spans="1:4" ht="20.100000000000001" customHeight="1">
      <c r="A301" s="6"/>
      <c r="B301" s="6"/>
      <c r="C301" s="6"/>
      <c r="D301" s="6"/>
    </row>
    <row r="302" spans="1:4" ht="20.100000000000001" customHeight="1">
      <c r="A302" s="6"/>
      <c r="B302" s="6"/>
      <c r="C302" s="6"/>
      <c r="D302" s="6"/>
    </row>
    <row r="303" spans="1:4" ht="20.100000000000001" customHeight="1">
      <c r="A303" s="6"/>
      <c r="B303" s="6"/>
      <c r="C303" s="6"/>
      <c r="D303" s="6"/>
    </row>
    <row r="304" spans="1:4" ht="20.100000000000001" customHeight="1">
      <c r="A304" s="6"/>
      <c r="B304" s="6"/>
      <c r="C304" s="6"/>
      <c r="D304" s="6"/>
    </row>
    <row r="305" spans="1:4" ht="20.100000000000001" customHeight="1">
      <c r="A305" s="6"/>
      <c r="B305" s="6"/>
      <c r="C305" s="6"/>
      <c r="D305" s="6"/>
    </row>
    <row r="306" spans="1:4" ht="20.100000000000001" customHeight="1">
      <c r="A306" s="6"/>
      <c r="B306" s="6"/>
      <c r="C306" s="6"/>
      <c r="D306" s="6"/>
    </row>
    <row r="307" spans="1:4" ht="20.100000000000001" customHeight="1">
      <c r="A307" s="6"/>
      <c r="B307" s="6"/>
      <c r="C307" s="6"/>
      <c r="D307" s="6"/>
    </row>
    <row r="308" spans="1:4" ht="20.100000000000001" customHeight="1">
      <c r="A308" s="6"/>
      <c r="B308" s="6"/>
      <c r="C308" s="6"/>
      <c r="D308" s="6"/>
    </row>
    <row r="309" spans="1:4" ht="20.100000000000001" customHeight="1">
      <c r="A309" s="6"/>
      <c r="B309" s="6"/>
      <c r="C309" s="6"/>
      <c r="D309" s="6"/>
    </row>
    <row r="310" spans="1:4" ht="20.100000000000001" customHeight="1">
      <c r="A310" s="6"/>
      <c r="B310" s="6"/>
      <c r="C310" s="6"/>
      <c r="D310" s="6"/>
    </row>
    <row r="311" spans="1:4" ht="20.100000000000001" customHeight="1">
      <c r="A311" s="6"/>
      <c r="B311" s="6"/>
      <c r="C311" s="6"/>
      <c r="D311" s="6"/>
    </row>
    <row r="312" spans="1:4" ht="20.100000000000001" customHeight="1">
      <c r="A312" s="6"/>
      <c r="B312" s="6"/>
      <c r="C312" s="6"/>
      <c r="D312" s="6"/>
    </row>
    <row r="313" spans="1:4" ht="20.100000000000001" customHeight="1">
      <c r="A313" s="6"/>
      <c r="B313" s="6"/>
      <c r="C313" s="6"/>
      <c r="D313" s="6"/>
    </row>
    <row r="314" spans="1:4" ht="20.100000000000001" customHeight="1">
      <c r="A314" s="6"/>
      <c r="B314" s="6"/>
      <c r="C314" s="6"/>
      <c r="D314" s="6"/>
    </row>
    <row r="315" spans="1:4" ht="20.100000000000001" customHeight="1">
      <c r="A315" s="6"/>
      <c r="B315" s="6"/>
      <c r="C315" s="6"/>
      <c r="D315" s="6"/>
    </row>
    <row r="316" spans="1:4" ht="20.100000000000001" customHeight="1">
      <c r="A316" s="6"/>
      <c r="B316" s="6"/>
      <c r="C316" s="6"/>
      <c r="D316" s="6"/>
    </row>
    <row r="317" spans="1:4" ht="20.100000000000001" customHeight="1">
      <c r="A317" s="6"/>
      <c r="B317" s="6"/>
      <c r="C317" s="6"/>
      <c r="D317" s="6"/>
    </row>
    <row r="318" spans="1:4" ht="20.100000000000001" customHeight="1">
      <c r="A318" s="6"/>
      <c r="B318" s="6"/>
      <c r="C318" s="6"/>
      <c r="D318" s="6"/>
    </row>
    <row r="319" spans="1:4" ht="20.100000000000001" customHeight="1">
      <c r="A319" s="6"/>
      <c r="B319" s="6"/>
      <c r="C319" s="6"/>
      <c r="D319" s="6"/>
    </row>
    <row r="320" spans="1:4" ht="20.100000000000001" customHeight="1">
      <c r="A320" s="6"/>
      <c r="B320" s="6"/>
      <c r="C320" s="6"/>
      <c r="D320" s="6"/>
    </row>
    <row r="321" spans="1:4" ht="20.100000000000001" customHeight="1">
      <c r="A321" s="6"/>
      <c r="B321" s="6"/>
      <c r="C321" s="6"/>
      <c r="D321" s="6"/>
    </row>
    <row r="322" spans="1:4" ht="20.100000000000001" customHeight="1">
      <c r="A322" s="6"/>
      <c r="B322" s="6"/>
      <c r="C322" s="6"/>
      <c r="D322" s="6"/>
    </row>
    <row r="323" spans="1:4" ht="20.100000000000001" customHeight="1">
      <c r="A323" s="6"/>
      <c r="B323" s="6"/>
      <c r="C323" s="6"/>
      <c r="D323" s="6"/>
    </row>
    <row r="324" spans="1:4" ht="20.100000000000001" customHeight="1">
      <c r="A324" s="6"/>
      <c r="B324" s="6"/>
      <c r="C324" s="6"/>
      <c r="D324" s="6"/>
    </row>
    <row r="325" spans="1:4" ht="20.100000000000001" customHeight="1">
      <c r="A325" s="6"/>
      <c r="B325" s="6"/>
      <c r="C325" s="6"/>
      <c r="D325" s="6"/>
    </row>
    <row r="326" spans="1:4" ht="20.100000000000001" customHeight="1">
      <c r="A326" s="6"/>
      <c r="B326" s="6"/>
      <c r="C326" s="6"/>
      <c r="D326" s="6"/>
    </row>
    <row r="327" spans="1:4" ht="20.100000000000001" customHeight="1">
      <c r="A327" s="6"/>
      <c r="B327" s="6"/>
      <c r="C327" s="6"/>
      <c r="D327" s="6"/>
    </row>
    <row r="328" spans="1:4" ht="20.100000000000001" customHeight="1">
      <c r="A328" s="6"/>
      <c r="B328" s="6"/>
      <c r="C328" s="6"/>
      <c r="D328" s="6"/>
    </row>
    <row r="329" spans="1:4" ht="20.100000000000001" customHeight="1">
      <c r="A329" s="6"/>
      <c r="B329" s="6"/>
      <c r="C329" s="6"/>
      <c r="D329" s="6"/>
    </row>
    <row r="330" spans="1:4" ht="20.100000000000001" customHeight="1">
      <c r="A330" s="6"/>
      <c r="B330" s="6"/>
      <c r="C330" s="6"/>
      <c r="D330" s="6"/>
    </row>
    <row r="331" spans="1:4" ht="20.100000000000001" customHeight="1">
      <c r="A331" s="6"/>
      <c r="B331" s="6"/>
      <c r="C331" s="6"/>
      <c r="D331" s="6"/>
    </row>
    <row r="332" spans="1:4" ht="20.100000000000001" customHeight="1">
      <c r="A332" s="6"/>
      <c r="B332" s="6"/>
      <c r="C332" s="6"/>
      <c r="D332" s="6"/>
    </row>
    <row r="333" spans="1:4" ht="20.100000000000001" customHeight="1">
      <c r="A333" s="6"/>
      <c r="B333" s="6"/>
      <c r="C333" s="6"/>
      <c r="D333" s="6"/>
    </row>
    <row r="334" spans="1:4" ht="20.100000000000001" customHeight="1">
      <c r="A334" s="6"/>
      <c r="B334" s="6"/>
      <c r="C334" s="6"/>
      <c r="D334" s="6"/>
    </row>
    <row r="335" spans="1:4" ht="20.100000000000001" customHeight="1">
      <c r="A335" s="6"/>
      <c r="B335" s="6"/>
      <c r="C335" s="6"/>
      <c r="D335" s="6"/>
    </row>
    <row r="336" spans="1:4" ht="20.100000000000001" customHeight="1">
      <c r="A336" s="6"/>
      <c r="B336" s="6"/>
      <c r="C336" s="6"/>
      <c r="D336" s="6"/>
    </row>
    <row r="337" spans="1:4" ht="20.100000000000001" customHeight="1">
      <c r="A337" s="6"/>
      <c r="B337" s="6"/>
      <c r="C337" s="6"/>
      <c r="D337" s="6"/>
    </row>
    <row r="338" spans="1:4" ht="20.100000000000001" customHeight="1">
      <c r="A338" s="6"/>
      <c r="B338" s="6"/>
      <c r="C338" s="6"/>
      <c r="D338" s="6"/>
    </row>
    <row r="339" spans="1:4" ht="20.100000000000001" customHeight="1">
      <c r="A339" s="6"/>
      <c r="B339" s="6"/>
      <c r="C339" s="6"/>
      <c r="D339" s="6"/>
    </row>
    <row r="340" spans="1:4" ht="20.100000000000001" customHeight="1">
      <c r="A340" s="6"/>
      <c r="B340" s="6"/>
      <c r="C340" s="6"/>
      <c r="D340" s="6"/>
    </row>
    <row r="341" spans="1:4" ht="20.100000000000001" customHeight="1">
      <c r="A341" s="6"/>
      <c r="B341" s="6"/>
      <c r="C341" s="6"/>
      <c r="D341" s="6"/>
    </row>
    <row r="342" spans="1:4" ht="20.100000000000001" customHeight="1">
      <c r="A342" s="6"/>
      <c r="B342" s="6"/>
      <c r="C342" s="6"/>
      <c r="D342" s="6"/>
    </row>
    <row r="343" spans="1:4" ht="20.100000000000001" customHeight="1">
      <c r="A343" s="6"/>
      <c r="B343" s="6"/>
      <c r="C343" s="6"/>
      <c r="D343" s="6"/>
    </row>
    <row r="344" spans="1:4" ht="20.100000000000001" customHeight="1">
      <c r="A344" s="6"/>
      <c r="B344" s="6"/>
      <c r="C344" s="6"/>
      <c r="D344" s="6"/>
    </row>
    <row r="345" spans="1:4" ht="20.100000000000001" customHeight="1">
      <c r="A345" s="6"/>
      <c r="B345" s="6"/>
      <c r="C345" s="6"/>
      <c r="D345" s="6"/>
    </row>
    <row r="346" spans="1:4" ht="20.100000000000001" customHeight="1">
      <c r="A346" s="6"/>
      <c r="B346" s="6"/>
      <c r="C346" s="6"/>
      <c r="D346" s="6"/>
    </row>
    <row r="347" spans="1:4" ht="20.100000000000001" customHeight="1">
      <c r="A347" s="6"/>
      <c r="B347" s="6"/>
      <c r="C347" s="6"/>
      <c r="D347" s="6"/>
    </row>
    <row r="348" spans="1:4" ht="20.100000000000001" customHeight="1">
      <c r="A348" s="6"/>
      <c r="B348" s="6"/>
      <c r="C348" s="6"/>
      <c r="D348" s="6"/>
    </row>
    <row r="349" spans="1:4" ht="20.100000000000001" customHeight="1">
      <c r="A349" s="6"/>
      <c r="B349" s="6"/>
      <c r="C349" s="6"/>
      <c r="D349" s="6"/>
    </row>
    <row r="350" spans="1:4" ht="20.100000000000001" customHeight="1">
      <c r="A350" s="6"/>
      <c r="B350" s="6"/>
      <c r="C350" s="6"/>
      <c r="D350" s="6"/>
    </row>
    <row r="351" spans="1:4" ht="20.100000000000001" customHeight="1">
      <c r="A351" s="6"/>
      <c r="B351" s="6"/>
      <c r="C351" s="6"/>
      <c r="D351" s="6"/>
    </row>
    <row r="352" spans="1:4" ht="20.100000000000001" customHeight="1">
      <c r="A352" s="6"/>
      <c r="B352" s="6"/>
      <c r="C352" s="6"/>
      <c r="D352" s="6"/>
    </row>
    <row r="353" spans="1:4" ht="20.100000000000001" customHeight="1">
      <c r="A353" s="6"/>
      <c r="B353" s="6"/>
      <c r="C353" s="6"/>
      <c r="D353" s="6"/>
    </row>
    <row r="354" spans="1:4" ht="20.100000000000001" customHeight="1">
      <c r="A354" s="6"/>
      <c r="B354" s="6"/>
      <c r="C354" s="6"/>
      <c r="D354" s="6"/>
    </row>
    <row r="355" spans="1:4" ht="20.100000000000001" customHeight="1">
      <c r="A355" s="6"/>
      <c r="B355" s="6"/>
      <c r="C355" s="6"/>
      <c r="D355" s="6"/>
    </row>
    <row r="356" spans="1:4" ht="20.100000000000001" customHeight="1">
      <c r="A356" s="6"/>
      <c r="B356" s="6"/>
      <c r="C356" s="6"/>
      <c r="D356" s="6"/>
    </row>
    <row r="357" spans="1:4" ht="20.100000000000001" customHeight="1">
      <c r="A357" s="6"/>
      <c r="B357" s="6"/>
      <c r="C357" s="6"/>
      <c r="D357" s="6"/>
    </row>
    <row r="358" spans="1:4" ht="20.100000000000001" customHeight="1">
      <c r="A358" s="6"/>
      <c r="B358" s="6"/>
      <c r="C358" s="6"/>
      <c r="D358" s="6"/>
    </row>
    <row r="359" spans="1:4" ht="20.100000000000001" customHeight="1">
      <c r="A359" s="6"/>
      <c r="B359" s="6"/>
      <c r="C359" s="6"/>
      <c r="D359" s="6"/>
    </row>
    <row r="360" spans="1:4" ht="20.100000000000001" customHeight="1">
      <c r="A360" s="6"/>
      <c r="B360" s="6"/>
      <c r="C360" s="6"/>
      <c r="D360" s="6"/>
    </row>
    <row r="361" spans="1:4" ht="20.100000000000001" customHeight="1">
      <c r="A361" s="6"/>
      <c r="B361" s="6"/>
      <c r="C361" s="6"/>
      <c r="D361" s="6"/>
    </row>
    <row r="362" spans="1:4" ht="20.100000000000001" customHeight="1">
      <c r="A362" s="6"/>
      <c r="B362" s="6"/>
      <c r="C362" s="6"/>
      <c r="D362" s="6"/>
    </row>
    <row r="363" spans="1:4" ht="20.100000000000001" customHeight="1">
      <c r="A363" s="6"/>
      <c r="B363" s="6"/>
      <c r="C363" s="6"/>
      <c r="D363" s="6"/>
    </row>
    <row r="364" spans="1:4" ht="20.100000000000001" customHeight="1">
      <c r="A364" s="6"/>
      <c r="B364" s="6"/>
      <c r="C364" s="6"/>
      <c r="D364" s="6"/>
    </row>
    <row r="365" spans="1:4" ht="20.100000000000001" customHeight="1">
      <c r="A365" s="6"/>
      <c r="B365" s="6"/>
      <c r="C365" s="6"/>
      <c r="D365" s="6"/>
    </row>
    <row r="366" spans="1:4" ht="20.100000000000001" customHeight="1">
      <c r="A366" s="6"/>
      <c r="B366" s="6"/>
      <c r="C366" s="6"/>
      <c r="D366" s="6"/>
    </row>
    <row r="367" spans="1:4" ht="20.100000000000001" customHeight="1">
      <c r="A367" s="6"/>
      <c r="B367" s="6"/>
      <c r="C367" s="6"/>
      <c r="D367" s="6"/>
    </row>
    <row r="368" spans="1:4" ht="20.100000000000001" customHeight="1">
      <c r="A368" s="6"/>
      <c r="B368" s="6"/>
      <c r="C368" s="6"/>
      <c r="D368" s="6"/>
    </row>
    <row r="369" spans="1:4" ht="20.100000000000001" customHeight="1">
      <c r="A369" s="6"/>
      <c r="B369" s="6"/>
      <c r="C369" s="6"/>
      <c r="D369" s="6"/>
    </row>
    <row r="370" spans="1:4" ht="20.100000000000001" customHeight="1">
      <c r="A370" s="6"/>
      <c r="B370" s="6"/>
      <c r="C370" s="6"/>
      <c r="D370" s="6"/>
    </row>
    <row r="371" spans="1:4" ht="20.100000000000001" customHeight="1">
      <c r="A371" s="6"/>
      <c r="B371" s="6"/>
      <c r="C371" s="6"/>
      <c r="D371" s="6"/>
    </row>
    <row r="372" spans="1:4" ht="20.100000000000001" customHeight="1">
      <c r="A372" s="6"/>
      <c r="B372" s="6"/>
      <c r="C372" s="6"/>
      <c r="D372" s="6"/>
    </row>
    <row r="373" spans="1:4" ht="20.100000000000001" customHeight="1">
      <c r="A373" s="6"/>
      <c r="B373" s="6"/>
      <c r="C373" s="6"/>
      <c r="D373" s="6"/>
    </row>
    <row r="374" spans="1:4" ht="20.100000000000001" customHeight="1">
      <c r="A374" s="6"/>
      <c r="B374" s="6"/>
      <c r="C374" s="6"/>
      <c r="D374" s="6"/>
    </row>
    <row r="375" spans="1:4" ht="20.100000000000001" customHeight="1">
      <c r="A375" s="6"/>
      <c r="B375" s="6"/>
      <c r="C375" s="6"/>
      <c r="D375" s="6"/>
    </row>
    <row r="376" spans="1:4" ht="20.100000000000001" customHeight="1">
      <c r="A376" s="6"/>
      <c r="B376" s="6"/>
      <c r="C376" s="6"/>
      <c r="D376" s="6"/>
    </row>
    <row r="377" spans="1:4" ht="20.100000000000001" customHeight="1">
      <c r="A377" s="6"/>
      <c r="B377" s="6"/>
      <c r="C377" s="6"/>
      <c r="D377" s="6"/>
    </row>
    <row r="378" spans="1:4" ht="20.100000000000001" customHeight="1">
      <c r="A378" s="6"/>
      <c r="B378" s="6"/>
      <c r="C378" s="6"/>
      <c r="D378" s="6"/>
    </row>
    <row r="379" spans="1:4" ht="20.100000000000001" customHeight="1">
      <c r="A379" s="6"/>
      <c r="B379" s="6"/>
      <c r="C379" s="6"/>
      <c r="D379" s="6"/>
    </row>
    <row r="380" spans="1:4" ht="20.100000000000001" customHeight="1">
      <c r="A380" s="6"/>
      <c r="B380" s="6"/>
      <c r="C380" s="6"/>
      <c r="D380" s="6"/>
    </row>
    <row r="381" spans="1:4" ht="20.100000000000001" customHeight="1">
      <c r="A381" s="6"/>
      <c r="B381" s="6"/>
      <c r="C381" s="6"/>
      <c r="D381" s="6"/>
    </row>
    <row r="382" spans="1:4" ht="20.100000000000001" customHeight="1">
      <c r="A382" s="6"/>
      <c r="B382" s="6"/>
      <c r="C382" s="6"/>
      <c r="D382" s="6"/>
    </row>
    <row r="383" spans="1:4" ht="20.100000000000001" customHeight="1">
      <c r="A383" s="6"/>
      <c r="B383" s="6"/>
      <c r="C383" s="6"/>
      <c r="D383" s="6"/>
    </row>
    <row r="384" spans="1:4" ht="20.100000000000001" customHeight="1">
      <c r="A384" s="6"/>
      <c r="B384" s="6"/>
      <c r="C384" s="6"/>
      <c r="D384" s="6"/>
    </row>
    <row r="385" spans="1:4" ht="20.100000000000001" customHeight="1">
      <c r="A385" s="6"/>
      <c r="B385" s="6"/>
      <c r="C385" s="6"/>
      <c r="D385" s="6"/>
    </row>
    <row r="386" spans="1:4" ht="20.100000000000001" customHeight="1">
      <c r="A386" s="6"/>
      <c r="B386" s="6"/>
      <c r="C386" s="6"/>
      <c r="D386" s="6"/>
    </row>
    <row r="387" spans="1:4" ht="20.100000000000001" customHeight="1">
      <c r="A387" s="6"/>
      <c r="B387" s="6"/>
      <c r="C387" s="6"/>
      <c r="D387" s="6"/>
    </row>
    <row r="388" spans="1:4" ht="20.100000000000001" customHeight="1">
      <c r="A388" s="6"/>
      <c r="B388" s="6"/>
      <c r="C388" s="6"/>
      <c r="D388" s="6"/>
    </row>
    <row r="389" spans="1:4" ht="20.100000000000001" customHeight="1">
      <c r="A389" s="6"/>
      <c r="B389" s="6"/>
      <c r="C389" s="6"/>
      <c r="D389" s="6"/>
    </row>
    <row r="390" spans="1:4" ht="20.100000000000001" customHeight="1">
      <c r="A390" s="6"/>
      <c r="B390" s="6"/>
      <c r="C390" s="6"/>
      <c r="D390" s="6"/>
    </row>
    <row r="391" spans="1:4" ht="20.100000000000001" customHeight="1">
      <c r="A391" s="6"/>
      <c r="B391" s="6"/>
      <c r="C391" s="6"/>
      <c r="D391" s="6"/>
    </row>
    <row r="392" spans="1:4" ht="20.100000000000001" customHeight="1">
      <c r="A392" s="6"/>
      <c r="B392" s="6"/>
      <c r="C392" s="6"/>
      <c r="D392" s="6"/>
    </row>
    <row r="393" spans="1:4" ht="20.100000000000001" customHeight="1">
      <c r="A393" s="6"/>
      <c r="B393" s="6"/>
      <c r="C393" s="6"/>
      <c r="D393" s="6"/>
    </row>
    <row r="394" spans="1:4" ht="20.100000000000001" customHeight="1">
      <c r="A394" s="6"/>
      <c r="B394" s="6"/>
      <c r="C394" s="6"/>
      <c r="D394" s="6"/>
    </row>
    <row r="395" spans="1:4" ht="20.100000000000001" customHeight="1">
      <c r="A395" s="6"/>
      <c r="B395" s="6"/>
      <c r="C395" s="6"/>
      <c r="D395" s="6"/>
    </row>
    <row r="396" spans="1:4" ht="20.100000000000001" customHeight="1">
      <c r="A396" s="6"/>
      <c r="B396" s="6"/>
      <c r="C396" s="6"/>
      <c r="D396" s="6"/>
    </row>
    <row r="397" spans="1:4" ht="20.100000000000001" customHeight="1">
      <c r="A397" s="6"/>
      <c r="B397" s="6"/>
      <c r="C397" s="6"/>
      <c r="D397" s="6"/>
    </row>
    <row r="398" spans="1:4" ht="20.100000000000001" customHeight="1">
      <c r="A398" s="6"/>
      <c r="B398" s="6"/>
      <c r="C398" s="6"/>
      <c r="D398" s="6"/>
    </row>
    <row r="399" spans="1:4" ht="20.100000000000001" customHeight="1">
      <c r="A399" s="6"/>
      <c r="B399" s="6"/>
      <c r="C399" s="6"/>
      <c r="D399" s="6"/>
    </row>
    <row r="400" spans="1:4" ht="20.100000000000001" customHeight="1">
      <c r="A400" s="6"/>
      <c r="B400" s="6"/>
      <c r="C400" s="6"/>
      <c r="D400" s="6"/>
    </row>
    <row r="401" spans="1:4" ht="20.100000000000001" customHeight="1">
      <c r="A401" s="6"/>
      <c r="B401" s="6"/>
      <c r="C401" s="6"/>
      <c r="D401" s="6"/>
    </row>
    <row r="402" spans="1:4" ht="20.100000000000001" customHeight="1">
      <c r="A402" s="6"/>
      <c r="B402" s="6"/>
      <c r="C402" s="6"/>
      <c r="D402" s="6"/>
    </row>
    <row r="403" spans="1:4" ht="20.100000000000001" customHeight="1">
      <c r="A403" s="6"/>
      <c r="B403" s="6"/>
      <c r="C403" s="6"/>
      <c r="D403" s="6"/>
    </row>
    <row r="404" spans="1:4" ht="20.100000000000001" customHeight="1">
      <c r="A404" s="6"/>
      <c r="B404" s="6"/>
      <c r="C404" s="6"/>
      <c r="D404" s="6"/>
    </row>
    <row r="405" spans="1:4" ht="20.100000000000001" customHeight="1">
      <c r="A405" s="6"/>
      <c r="B405" s="6"/>
      <c r="C405" s="6"/>
      <c r="D405" s="6"/>
    </row>
    <row r="406" spans="1:4" ht="20.100000000000001" customHeight="1">
      <c r="A406" s="6"/>
      <c r="B406" s="6"/>
      <c r="C406" s="6"/>
      <c r="D406" s="6"/>
    </row>
    <row r="407" spans="1:4" ht="20.100000000000001" customHeight="1">
      <c r="A407" s="6"/>
      <c r="B407" s="6"/>
      <c r="C407" s="6"/>
      <c r="D407" s="6"/>
    </row>
    <row r="408" spans="1:4" ht="20.100000000000001" customHeight="1">
      <c r="A408" s="6"/>
      <c r="B408" s="6"/>
      <c r="C408" s="6"/>
      <c r="D408" s="6"/>
    </row>
    <row r="409" spans="1:4" ht="20.100000000000001" customHeight="1">
      <c r="A409" s="6"/>
      <c r="B409" s="6"/>
      <c r="C409" s="6"/>
      <c r="D409" s="6"/>
    </row>
    <row r="410" spans="1:4" ht="20.100000000000001" customHeight="1">
      <c r="A410" s="6"/>
      <c r="B410" s="6"/>
      <c r="C410" s="6"/>
      <c r="D410" s="6"/>
    </row>
    <row r="411" spans="1:4" ht="20.100000000000001" customHeight="1">
      <c r="A411" s="6"/>
      <c r="B411" s="6"/>
      <c r="C411" s="6"/>
      <c r="D411" s="6"/>
    </row>
    <row r="412" spans="1:4" ht="20.100000000000001" customHeight="1">
      <c r="A412" s="6"/>
      <c r="B412" s="6"/>
      <c r="C412" s="6"/>
      <c r="D412" s="6"/>
    </row>
    <row r="413" spans="1:4" ht="20.100000000000001" customHeight="1">
      <c r="A413" s="6"/>
      <c r="B413" s="6"/>
      <c r="C413" s="6"/>
      <c r="D413" s="6"/>
    </row>
    <row r="414" spans="1:4" ht="20.100000000000001" customHeight="1">
      <c r="A414" s="6"/>
      <c r="B414" s="6"/>
      <c r="C414" s="6"/>
      <c r="D414" s="6"/>
    </row>
    <row r="415" spans="1:4" ht="20.100000000000001" customHeight="1">
      <c r="A415" s="6"/>
      <c r="B415" s="6"/>
      <c r="C415" s="6"/>
      <c r="D415" s="6"/>
    </row>
    <row r="416" spans="1:4" ht="20.100000000000001" customHeight="1">
      <c r="A416" s="6"/>
      <c r="B416" s="6"/>
      <c r="C416" s="6"/>
      <c r="D416" s="6"/>
    </row>
    <row r="417" spans="1:4" ht="20.100000000000001" customHeight="1">
      <c r="A417" s="6"/>
      <c r="B417" s="6"/>
      <c r="C417" s="6"/>
      <c r="D417" s="6"/>
    </row>
    <row r="418" spans="1:4" ht="20.100000000000001" customHeight="1">
      <c r="A418" s="6"/>
      <c r="B418" s="6"/>
      <c r="C418" s="6"/>
      <c r="D418" s="6"/>
    </row>
    <row r="419" spans="1:4" ht="20.100000000000001" customHeight="1">
      <c r="A419" s="6"/>
      <c r="B419" s="6"/>
      <c r="C419" s="6"/>
      <c r="D419" s="6"/>
    </row>
    <row r="420" spans="1:4" ht="20.100000000000001" customHeight="1">
      <c r="A420" s="6"/>
      <c r="B420" s="6"/>
      <c r="C420" s="6"/>
      <c r="D420" s="6"/>
    </row>
    <row r="421" spans="1:4" ht="20.100000000000001" customHeight="1">
      <c r="A421" s="6"/>
      <c r="B421" s="6"/>
      <c r="C421" s="6"/>
      <c r="D421" s="6"/>
    </row>
    <row r="422" spans="1:4" ht="20.100000000000001" customHeight="1">
      <c r="A422" s="6"/>
      <c r="B422" s="6"/>
      <c r="C422" s="6"/>
      <c r="D422" s="6"/>
    </row>
    <row r="423" spans="1:4" ht="20.100000000000001" customHeight="1">
      <c r="A423" s="6"/>
      <c r="B423" s="6"/>
      <c r="C423" s="6"/>
      <c r="D423" s="6"/>
    </row>
    <row r="424" spans="1:4" ht="20.100000000000001" customHeight="1">
      <c r="A424" s="6"/>
      <c r="B424" s="6"/>
      <c r="C424" s="6"/>
      <c r="D424" s="6"/>
    </row>
    <row r="425" spans="1:4" ht="20.100000000000001" customHeight="1">
      <c r="A425" s="6"/>
      <c r="B425" s="6"/>
      <c r="C425" s="6"/>
      <c r="D425" s="6"/>
    </row>
    <row r="426" spans="1:4" ht="20.100000000000001" customHeight="1">
      <c r="A426" s="6"/>
      <c r="B426" s="6"/>
      <c r="C426" s="6"/>
      <c r="D426" s="6"/>
    </row>
    <row r="427" spans="1:4" ht="20.100000000000001" customHeight="1">
      <c r="A427" s="6"/>
      <c r="B427" s="6"/>
      <c r="C427" s="6"/>
      <c r="D427" s="6"/>
    </row>
    <row r="428" spans="1:4" ht="20.100000000000001" customHeight="1">
      <c r="A428" s="6"/>
      <c r="B428" s="6"/>
      <c r="C428" s="6"/>
      <c r="D428" s="6"/>
    </row>
    <row r="429" spans="1:4" ht="20.100000000000001" customHeight="1">
      <c r="A429" s="6"/>
      <c r="B429" s="6"/>
      <c r="C429" s="6"/>
      <c r="D429" s="6"/>
    </row>
    <row r="430" spans="1:4" ht="20.100000000000001" customHeight="1">
      <c r="A430" s="6"/>
      <c r="B430" s="6"/>
      <c r="C430" s="6"/>
      <c r="D430" s="6"/>
    </row>
    <row r="431" spans="1:4" ht="20.100000000000001" customHeight="1">
      <c r="A431" s="6"/>
      <c r="B431" s="6"/>
      <c r="C431" s="6"/>
      <c r="D431" s="6"/>
    </row>
    <row r="432" spans="1:4" ht="20.100000000000001" customHeight="1">
      <c r="A432" s="6"/>
      <c r="B432" s="6"/>
      <c r="C432" s="6"/>
      <c r="D432" s="6"/>
    </row>
    <row r="433" spans="1:4" ht="20.100000000000001" customHeight="1">
      <c r="A433" s="6"/>
      <c r="B433" s="6"/>
      <c r="C433" s="6"/>
      <c r="D433" s="6"/>
    </row>
    <row r="434" spans="1:4" ht="20.100000000000001" customHeight="1">
      <c r="A434" s="6"/>
      <c r="B434" s="6"/>
      <c r="C434" s="6"/>
      <c r="D434" s="6"/>
    </row>
    <row r="435" spans="1:4" ht="20.100000000000001" customHeight="1">
      <c r="A435" s="6"/>
      <c r="B435" s="6"/>
      <c r="C435" s="6"/>
      <c r="D435" s="6"/>
    </row>
    <row r="436" spans="1:4" ht="20.100000000000001" customHeight="1">
      <c r="A436" s="6"/>
      <c r="B436" s="6"/>
      <c r="C436" s="6"/>
      <c r="D436" s="6"/>
    </row>
    <row r="437" spans="1:4" ht="20.100000000000001" customHeight="1">
      <c r="A437" s="6"/>
      <c r="B437" s="6"/>
      <c r="C437" s="6"/>
      <c r="D437" s="6"/>
    </row>
    <row r="438" spans="1:4" ht="20.100000000000001" customHeight="1">
      <c r="A438" s="6"/>
      <c r="B438" s="6"/>
      <c r="C438" s="6"/>
      <c r="D438" s="6"/>
    </row>
    <row r="439" spans="1:4" ht="20.100000000000001" customHeight="1">
      <c r="A439" s="6"/>
      <c r="B439" s="6"/>
      <c r="C439" s="6"/>
      <c r="D439" s="6"/>
    </row>
    <row r="440" spans="1:4" ht="20.100000000000001" customHeight="1">
      <c r="A440" s="6"/>
      <c r="B440" s="6"/>
      <c r="C440" s="6"/>
      <c r="D440" s="6"/>
    </row>
    <row r="441" spans="1:4" ht="20.100000000000001" customHeight="1">
      <c r="A441" s="6"/>
      <c r="B441" s="6"/>
      <c r="C441" s="6"/>
      <c r="D441" s="6"/>
    </row>
    <row r="442" spans="1:4" ht="20.100000000000001" customHeight="1">
      <c r="A442" s="6"/>
      <c r="B442" s="6"/>
      <c r="C442" s="6"/>
      <c r="D442" s="6"/>
    </row>
    <row r="443" spans="1:4" ht="20.100000000000001" customHeight="1">
      <c r="A443" s="6"/>
      <c r="B443" s="6"/>
      <c r="C443" s="6"/>
      <c r="D443" s="6"/>
    </row>
    <row r="444" spans="1:4" ht="20.100000000000001" customHeight="1">
      <c r="A444" s="6"/>
      <c r="B444" s="6"/>
      <c r="C444" s="6"/>
      <c r="D444" s="6"/>
    </row>
    <row r="445" spans="1:4" ht="20.100000000000001" customHeight="1">
      <c r="A445" s="6"/>
      <c r="B445" s="6"/>
      <c r="C445" s="6"/>
      <c r="D445" s="6"/>
    </row>
    <row r="446" spans="1:4" ht="20.100000000000001" customHeight="1">
      <c r="A446" s="6"/>
      <c r="B446" s="6"/>
      <c r="C446" s="6"/>
      <c r="D446" s="6"/>
    </row>
    <row r="447" spans="1:4" ht="20.100000000000001" customHeight="1">
      <c r="A447" s="6"/>
      <c r="B447" s="6"/>
      <c r="C447" s="6"/>
      <c r="D447" s="6"/>
    </row>
    <row r="448" spans="1:4" ht="20.100000000000001" customHeight="1">
      <c r="A448" s="6"/>
      <c r="B448" s="6"/>
      <c r="C448" s="6"/>
      <c r="D448" s="6"/>
    </row>
    <row r="449" spans="1:4" ht="20.100000000000001" customHeight="1">
      <c r="A449" s="6"/>
      <c r="B449" s="6"/>
      <c r="C449" s="6"/>
      <c r="D449" s="6"/>
    </row>
    <row r="450" spans="1:4" ht="20.100000000000001" customHeight="1">
      <c r="A450" s="6"/>
      <c r="B450" s="6"/>
      <c r="C450" s="6"/>
      <c r="D450" s="6"/>
    </row>
    <row r="451" spans="1:4" ht="20.100000000000001" customHeight="1">
      <c r="A451" s="6"/>
      <c r="B451" s="6"/>
      <c r="C451" s="6"/>
      <c r="D451" s="6"/>
    </row>
    <row r="452" spans="1:4" ht="20.100000000000001" customHeight="1">
      <c r="A452" s="6"/>
      <c r="B452" s="6"/>
      <c r="C452" s="6"/>
      <c r="D452" s="6"/>
    </row>
    <row r="453" spans="1:4" ht="20.100000000000001" customHeight="1">
      <c r="A453" s="6"/>
      <c r="B453" s="6"/>
      <c r="C453" s="6"/>
      <c r="D453" s="6"/>
    </row>
    <row r="454" spans="1:4" ht="20.100000000000001" customHeight="1">
      <c r="A454" s="6"/>
      <c r="B454" s="6"/>
      <c r="C454" s="6"/>
      <c r="D454" s="6"/>
    </row>
    <row r="455" spans="1:4" ht="20.100000000000001" customHeight="1">
      <c r="A455" s="6"/>
      <c r="B455" s="6"/>
      <c r="C455" s="6"/>
      <c r="D455" s="6"/>
    </row>
    <row r="456" spans="1:4" ht="20.100000000000001" customHeight="1">
      <c r="A456" s="6"/>
      <c r="B456" s="6"/>
      <c r="C456" s="6"/>
      <c r="D456" s="6"/>
    </row>
    <row r="457" spans="1:4" ht="20.100000000000001" customHeight="1">
      <c r="A457" s="6"/>
      <c r="B457" s="6"/>
      <c r="C457" s="6"/>
      <c r="D457" s="6"/>
    </row>
    <row r="458" spans="1:4" ht="20.100000000000001" customHeight="1">
      <c r="A458" s="6"/>
      <c r="B458" s="6"/>
      <c r="C458" s="6"/>
      <c r="D458" s="6"/>
    </row>
    <row r="459" spans="1:4" ht="20.100000000000001" customHeight="1">
      <c r="A459" s="6"/>
      <c r="B459" s="6"/>
      <c r="C459" s="6"/>
      <c r="D459" s="6"/>
    </row>
    <row r="460" spans="1:4" ht="20.100000000000001" customHeight="1">
      <c r="A460" s="6"/>
      <c r="B460" s="6"/>
      <c r="C460" s="6"/>
      <c r="D460" s="6"/>
    </row>
    <row r="461" spans="1:4" ht="20.100000000000001" customHeight="1">
      <c r="A461" s="6"/>
      <c r="B461" s="6"/>
      <c r="C461" s="6"/>
      <c r="D461" s="6"/>
    </row>
    <row r="462" spans="1:4" ht="20.100000000000001" customHeight="1">
      <c r="A462" s="6"/>
      <c r="B462" s="6"/>
      <c r="C462" s="6"/>
      <c r="D462" s="6"/>
    </row>
    <row r="463" spans="1:4" ht="20.100000000000001" customHeight="1">
      <c r="A463" s="6"/>
      <c r="B463" s="6"/>
      <c r="C463" s="6"/>
      <c r="D463" s="6"/>
    </row>
    <row r="464" spans="1:4" ht="20.100000000000001" customHeight="1">
      <c r="A464" s="6"/>
      <c r="B464" s="6"/>
      <c r="C464" s="6"/>
      <c r="D464" s="6"/>
    </row>
  </sheetData>
  <mergeCells count="26">
    <mergeCell ref="Q7:R7"/>
    <mergeCell ref="B8:K8"/>
    <mergeCell ref="L8:P8"/>
    <mergeCell ref="Q8:R8"/>
    <mergeCell ref="S8:X8"/>
    <mergeCell ref="AC8:AH8"/>
    <mergeCell ref="A9:A10"/>
    <mergeCell ref="B9:I9"/>
    <mergeCell ref="J9:K9"/>
    <mergeCell ref="Q9:R10"/>
    <mergeCell ref="S9:T9"/>
    <mergeCell ref="U9:V9"/>
    <mergeCell ref="W9:X9"/>
    <mergeCell ref="Y9:Z9"/>
    <mergeCell ref="AA9:AB9"/>
    <mergeCell ref="Y8:AB8"/>
    <mergeCell ref="AM9:AM10"/>
    <mergeCell ref="AO9:AO10"/>
    <mergeCell ref="AP9:AP10"/>
    <mergeCell ref="AJ9:AK9"/>
    <mergeCell ref="AC9:AC10"/>
    <mergeCell ref="AD9:AD10"/>
    <mergeCell ref="AE9:AE10"/>
    <mergeCell ref="AF9:AF10"/>
    <mergeCell ref="AG9:AG10"/>
    <mergeCell ref="AH9:AH10"/>
  </mergeCells>
  <pageMargins left="0.4" right="0.41" top="0.5" bottom="0.35" header="0.3" footer="0.3"/>
  <pageSetup paperSize="5" scale="60" fitToWidth="2" orientation="landscape" horizontalDpi="1200" verticalDpi="1200" r:id="rId1"/>
  <headerFooter alignWithMargins="0">
    <oddHeader>&amp;C&amp;"Calibri,Regular"Public Right of Way (PROW) MEP Assesment Worksheet &amp;R&amp;"Calibri,Regular"&amp;A  Page &amp;P of &amp;N</oddHeader>
  </headerFooter>
  <colBreaks count="1" manualBreakCount="1">
    <brk id="18" max="44" man="1"/>
  </colBreaks>
  <drawing r:id="rId2"/>
</worksheet>
</file>

<file path=xl/worksheets/sheet6.xml><?xml version="1.0" encoding="utf-8"?>
<worksheet xmlns="http://schemas.openxmlformats.org/spreadsheetml/2006/main" xmlns:r="http://schemas.openxmlformats.org/officeDocument/2006/relationships">
  <dimension ref="A1:AL464"/>
  <sheetViews>
    <sheetView zoomScale="80" zoomScaleNormal="80" zoomScaleSheetLayoutView="75" workbookViewId="0">
      <pane xSplit="1" topLeftCell="B1" activePane="topRight" state="frozen"/>
      <selection activeCell="K45" sqref="K45"/>
      <selection pane="topRight" activeCell="AC3" sqref="AC3:AC5"/>
    </sheetView>
  </sheetViews>
  <sheetFormatPr defaultColWidth="9.140625" defaultRowHeight="20.100000000000001" customHeight="1"/>
  <cols>
    <col min="1" max="1" width="10.42578125" style="2" customWidth="1"/>
    <col min="2" max="2" width="10.7109375" style="2" customWidth="1"/>
    <col min="3" max="3" width="13.140625" style="2" customWidth="1"/>
    <col min="4" max="4" width="10" style="2" customWidth="1"/>
    <col min="5" max="5" width="12.5703125" style="2" customWidth="1"/>
    <col min="6" max="6" width="13.85546875" style="2" customWidth="1"/>
    <col min="7" max="7" width="12.85546875" style="2" customWidth="1"/>
    <col min="8" max="8" width="12.140625" style="2" customWidth="1"/>
    <col min="9" max="9" width="12.85546875" style="2" customWidth="1"/>
    <col min="10" max="10" width="12.42578125" style="2" customWidth="1"/>
    <col min="11" max="11" width="10.7109375" style="2" customWidth="1"/>
    <col min="12" max="12" width="16.5703125" style="2" customWidth="1"/>
    <col min="13" max="13" width="11.28515625" style="2" customWidth="1"/>
    <col min="14" max="14" width="13.42578125" style="2" customWidth="1"/>
    <col min="15" max="15" width="10" style="2" customWidth="1"/>
    <col min="16" max="16" width="11.28515625" style="2" customWidth="1"/>
    <col min="17" max="17" width="16.85546875" style="2" customWidth="1"/>
    <col min="18" max="18" width="28.42578125" style="2" customWidth="1"/>
    <col min="19" max="19" width="14.85546875" style="2" customWidth="1"/>
    <col min="20" max="20" width="13" style="2" customWidth="1"/>
    <col min="21" max="22" width="14.42578125" style="2" customWidth="1"/>
    <col min="23" max="23" width="13.85546875" style="2" customWidth="1"/>
    <col min="24" max="24" width="14.140625" style="2" customWidth="1"/>
    <col min="25" max="25" width="13.5703125" style="2" customWidth="1"/>
    <col min="26" max="26" width="13.85546875" style="2" customWidth="1"/>
    <col min="27" max="27" width="12.28515625" style="2" customWidth="1"/>
    <col min="28" max="28" width="12.140625" style="2" customWidth="1"/>
    <col min="29" max="29" width="19.140625" style="2" customWidth="1"/>
    <col min="30" max="30" width="17.5703125" style="2" customWidth="1"/>
    <col min="31" max="31" width="17.42578125" style="2" customWidth="1"/>
    <col min="32" max="32" width="12.7109375" style="2" customWidth="1"/>
    <col min="33" max="33" width="19.7109375" style="2" customWidth="1"/>
    <col min="34" max="34" width="16.5703125" style="12" customWidth="1"/>
    <col min="35" max="35" width="19.28515625" style="12" customWidth="1"/>
    <col min="36" max="36" width="16.85546875" style="2" customWidth="1"/>
    <col min="37" max="16384" width="9.140625" style="2"/>
  </cols>
  <sheetData>
    <row r="1" spans="1:38" ht="20.100000000000001" customHeight="1">
      <c r="A1" s="158" t="s">
        <v>77</v>
      </c>
      <c r="B1" s="159"/>
      <c r="C1" s="169" t="s">
        <v>102</v>
      </c>
      <c r="D1" s="160"/>
      <c r="E1" s="160"/>
      <c r="F1" s="160"/>
      <c r="G1" s="160"/>
      <c r="H1" s="161" t="s">
        <v>78</v>
      </c>
      <c r="I1" s="160"/>
      <c r="J1" s="160"/>
      <c r="K1" s="162"/>
      <c r="L1" s="163" t="s">
        <v>80</v>
      </c>
      <c r="M1" s="164"/>
      <c r="N1" s="165" t="s">
        <v>90</v>
      </c>
      <c r="O1" s="161"/>
      <c r="P1" s="159"/>
      <c r="Q1" s="161" t="s">
        <v>79</v>
      </c>
      <c r="R1" s="160"/>
      <c r="S1" s="167" t="s">
        <v>77</v>
      </c>
      <c r="T1" s="159"/>
      <c r="U1" s="160" t="str">
        <f>C1</f>
        <v>Minnesota Ave Great Street Test Case</v>
      </c>
      <c r="V1" s="160"/>
      <c r="W1" s="160"/>
      <c r="X1" s="160"/>
      <c r="Y1" s="161" t="s">
        <v>96</v>
      </c>
      <c r="Z1" s="160">
        <f>I1</f>
        <v>0</v>
      </c>
      <c r="AA1" s="160"/>
    </row>
    <row r="2" spans="1:38" s="1" customFormat="1" ht="24.75" customHeight="1">
      <c r="A2" s="53"/>
      <c r="B2" s="146" t="s">
        <v>93</v>
      </c>
      <c r="C2" s="53"/>
      <c r="D2" s="53"/>
      <c r="E2" s="54"/>
      <c r="F2" s="54"/>
      <c r="G2" s="54"/>
      <c r="H2" s="54"/>
      <c r="I2" s="54"/>
      <c r="J2" s="54"/>
      <c r="K2" s="54"/>
      <c r="L2" s="155" t="s">
        <v>68</v>
      </c>
      <c r="P2" s="66"/>
      <c r="Q2" s="77"/>
      <c r="R2" s="78"/>
      <c r="S2" s="181" t="str">
        <f>B2</f>
        <v>Summary Data: 90%/Final Design Phase</v>
      </c>
      <c r="T2" s="172"/>
      <c r="U2" s="172"/>
      <c r="V2" s="172"/>
      <c r="W2" s="173"/>
      <c r="X2" s="174"/>
      <c r="Y2" s="175"/>
      <c r="Z2" s="176"/>
      <c r="AA2" s="177"/>
      <c r="AB2" s="172"/>
      <c r="AC2" s="172"/>
      <c r="AD2" s="172"/>
      <c r="AE2" s="172"/>
      <c r="AF2" s="172"/>
      <c r="AG2" s="172"/>
      <c r="AH2" s="178"/>
      <c r="AI2" s="13"/>
    </row>
    <row r="3" spans="1:38" ht="17.45" customHeight="1">
      <c r="A3" s="25"/>
      <c r="B3" s="51"/>
      <c r="C3" s="51"/>
      <c r="D3" s="51"/>
      <c r="E3" s="52"/>
      <c r="F3" s="52"/>
      <c r="G3" s="52"/>
      <c r="H3" s="52"/>
      <c r="I3" s="64" t="s">
        <v>51</v>
      </c>
      <c r="J3" s="143">
        <f>J45</f>
        <v>19812.11477172</v>
      </c>
      <c r="K3" s="86" t="s">
        <v>5</v>
      </c>
      <c r="L3" s="156" t="s">
        <v>69</v>
      </c>
      <c r="Q3" s="77"/>
      <c r="R3" s="78"/>
      <c r="S3" s="180"/>
      <c r="T3" s="171"/>
      <c r="U3" s="171"/>
      <c r="V3" s="171"/>
      <c r="W3" s="171"/>
      <c r="X3" s="171"/>
      <c r="Y3" s="175"/>
      <c r="Z3" s="176"/>
      <c r="AA3" s="184" t="str">
        <f>I3</f>
        <v>Regulated Retention Volume (1.2"):</v>
      </c>
      <c r="AB3" s="185">
        <f>J3</f>
        <v>19812.11477172</v>
      </c>
      <c r="AC3" s="186" t="str">
        <f>K3</f>
        <v>CF</v>
      </c>
      <c r="AD3" s="172"/>
      <c r="AE3" s="172"/>
      <c r="AF3" s="172"/>
      <c r="AG3" s="172"/>
      <c r="AH3" s="178"/>
    </row>
    <row r="4" spans="1:38" ht="19.149999999999999" customHeight="1">
      <c r="B4" s="55" t="s">
        <v>44</v>
      </c>
      <c r="C4" s="56"/>
      <c r="D4" s="57"/>
      <c r="E4" s="144">
        <f>E45/43560</f>
        <v>5.1043643468319555</v>
      </c>
      <c r="F4" s="56"/>
      <c r="I4" s="63" t="s">
        <v>63</v>
      </c>
      <c r="J4" s="145">
        <f>AG45</f>
        <v>10077.095819147607</v>
      </c>
      <c r="K4" s="86" t="s">
        <v>5</v>
      </c>
      <c r="L4" s="156" t="s">
        <v>81</v>
      </c>
      <c r="Q4" s="79"/>
      <c r="R4" s="78"/>
      <c r="S4" s="180" t="str">
        <f t="shared" ref="S4:S5" si="0">B4</f>
        <v xml:space="preserve">Disturbance Area (ac.): </v>
      </c>
      <c r="T4" s="171"/>
      <c r="U4" s="171"/>
      <c r="V4" s="182">
        <f t="shared" ref="V4:V5" si="1">E4</f>
        <v>5.1043643468319555</v>
      </c>
      <c r="W4" s="171"/>
      <c r="X4" s="171"/>
      <c r="Y4" s="179"/>
      <c r="Z4" s="176"/>
      <c r="AA4" s="184" t="str">
        <f t="shared" ref="AA4:AA5" si="2">I4</f>
        <v>Retention Volume retained:</v>
      </c>
      <c r="AB4" s="185">
        <f t="shared" ref="AB4:AB5" si="3">J4</f>
        <v>10077.095819147607</v>
      </c>
      <c r="AC4" s="186" t="str">
        <f t="shared" ref="AC4:AC5" si="4">K4</f>
        <v>CF</v>
      </c>
      <c r="AD4" s="172"/>
      <c r="AE4" s="172"/>
      <c r="AF4" s="172"/>
      <c r="AG4" s="172"/>
      <c r="AH4" s="178"/>
    </row>
    <row r="5" spans="1:38" ht="19.149999999999999" customHeight="1">
      <c r="B5" s="55" t="s">
        <v>50</v>
      </c>
      <c r="D5" s="58"/>
      <c r="E5" s="59">
        <v>33</v>
      </c>
      <c r="F5" s="61"/>
      <c r="G5" s="58"/>
      <c r="H5" s="60"/>
      <c r="I5" s="63" t="s">
        <v>52</v>
      </c>
      <c r="J5" s="143">
        <f>J3-J4</f>
        <v>9735.0189525723927</v>
      </c>
      <c r="K5" s="86" t="s">
        <v>5</v>
      </c>
      <c r="S5" s="180" t="str">
        <f t="shared" si="0"/>
        <v>No. of Drainage Areas:</v>
      </c>
      <c r="T5" s="171"/>
      <c r="U5" s="171"/>
      <c r="V5" s="183">
        <f t="shared" si="1"/>
        <v>33</v>
      </c>
      <c r="W5" s="171"/>
      <c r="X5" s="171"/>
      <c r="Y5" s="172"/>
      <c r="Z5" s="172"/>
      <c r="AA5" s="184" t="str">
        <f t="shared" si="2"/>
        <v>Deficit:</v>
      </c>
      <c r="AB5" s="185">
        <f t="shared" si="3"/>
        <v>9735.0189525723927</v>
      </c>
      <c r="AC5" s="186" t="str">
        <f t="shared" si="4"/>
        <v>CF</v>
      </c>
      <c r="AD5" s="172"/>
      <c r="AE5" s="172"/>
      <c r="AF5" s="172"/>
      <c r="AG5" s="172"/>
      <c r="AH5" s="178"/>
    </row>
    <row r="6" spans="1:38" ht="9.75" customHeight="1">
      <c r="B6" s="62"/>
      <c r="C6" s="62"/>
      <c r="D6" s="62"/>
      <c r="E6" s="62"/>
      <c r="F6" s="62"/>
      <c r="G6" s="62"/>
      <c r="H6" s="62"/>
      <c r="I6" s="62"/>
      <c r="J6" s="56"/>
      <c r="X6" s="74"/>
      <c r="AA6" s="5"/>
      <c r="AC6" s="80"/>
      <c r="AD6" s="5"/>
    </row>
    <row r="7" spans="1:38" s="67" customFormat="1" ht="34.9" customHeight="1">
      <c r="B7" s="68" t="s">
        <v>24</v>
      </c>
      <c r="C7" s="69"/>
      <c r="D7" s="69"/>
      <c r="E7" s="70"/>
      <c r="F7" s="70"/>
      <c r="G7" s="70"/>
      <c r="H7" s="70"/>
      <c r="I7" s="70"/>
      <c r="J7" s="70"/>
      <c r="K7" s="70"/>
      <c r="L7" s="68" t="s">
        <v>25</v>
      </c>
      <c r="M7" s="70"/>
      <c r="N7" s="70"/>
      <c r="O7" s="70"/>
      <c r="P7" s="71"/>
      <c r="Q7" s="203" t="s">
        <v>26</v>
      </c>
      <c r="R7" s="206"/>
      <c r="S7" s="129" t="s">
        <v>27</v>
      </c>
      <c r="T7" s="70"/>
      <c r="U7" s="70"/>
      <c r="V7" s="70"/>
      <c r="W7" s="70"/>
      <c r="X7" s="70"/>
      <c r="Y7" s="68" t="s">
        <v>28</v>
      </c>
      <c r="Z7" s="132"/>
      <c r="AA7" s="132"/>
      <c r="AB7" s="133"/>
      <c r="AC7" s="131"/>
      <c r="AD7" s="132"/>
      <c r="AE7" s="132"/>
      <c r="AF7" s="132"/>
      <c r="AG7" s="132"/>
      <c r="AH7" s="132"/>
    </row>
    <row r="8" spans="1:38" s="21" customFormat="1" ht="102.75" customHeight="1">
      <c r="B8" s="223" t="s">
        <v>105</v>
      </c>
      <c r="C8" s="224"/>
      <c r="D8" s="224"/>
      <c r="E8" s="224"/>
      <c r="F8" s="224"/>
      <c r="G8" s="224"/>
      <c r="H8" s="224"/>
      <c r="I8" s="224"/>
      <c r="J8" s="224"/>
      <c r="K8" s="225"/>
      <c r="L8" s="209" t="s">
        <v>70</v>
      </c>
      <c r="M8" s="209"/>
      <c r="N8" s="209"/>
      <c r="O8" s="209"/>
      <c r="P8" s="209"/>
      <c r="Q8" s="210" t="s">
        <v>100</v>
      </c>
      <c r="R8" s="211"/>
      <c r="S8" s="207" t="s">
        <v>84</v>
      </c>
      <c r="T8" s="233"/>
      <c r="U8" s="233"/>
      <c r="V8" s="233"/>
      <c r="W8" s="233"/>
      <c r="X8" s="208"/>
      <c r="Y8" s="230" t="s">
        <v>61</v>
      </c>
      <c r="Z8" s="231"/>
      <c r="AA8" s="231"/>
      <c r="AB8" s="231"/>
      <c r="AC8" s="230" t="s">
        <v>62</v>
      </c>
      <c r="AD8" s="231"/>
      <c r="AE8" s="231"/>
      <c r="AF8" s="231"/>
      <c r="AG8" s="231"/>
      <c r="AH8" s="241"/>
      <c r="AI8" s="20"/>
    </row>
    <row r="9" spans="1:38" s="10" customFormat="1" ht="42.6" customHeight="1">
      <c r="A9" s="212" t="s">
        <v>53</v>
      </c>
      <c r="B9" s="214" t="s">
        <v>0</v>
      </c>
      <c r="C9" s="215"/>
      <c r="D9" s="215"/>
      <c r="E9" s="215"/>
      <c r="F9" s="215"/>
      <c r="G9" s="215"/>
      <c r="H9" s="215"/>
      <c r="I9" s="216"/>
      <c r="J9" s="214" t="s">
        <v>1</v>
      </c>
      <c r="K9" s="215"/>
      <c r="L9" s="96" t="s">
        <v>10</v>
      </c>
      <c r="M9" s="96" t="s">
        <v>9</v>
      </c>
      <c r="N9" s="97" t="s">
        <v>6</v>
      </c>
      <c r="O9" s="98" t="s">
        <v>12</v>
      </c>
      <c r="P9" s="96" t="s">
        <v>15</v>
      </c>
      <c r="Q9" s="219" t="s">
        <v>30</v>
      </c>
      <c r="R9" s="220"/>
      <c r="S9" s="232" t="s">
        <v>54</v>
      </c>
      <c r="T9" s="232"/>
      <c r="U9" s="232" t="s">
        <v>31</v>
      </c>
      <c r="V9" s="232"/>
      <c r="W9" s="232" t="s">
        <v>32</v>
      </c>
      <c r="X9" s="232"/>
      <c r="Y9" s="232" t="s">
        <v>49</v>
      </c>
      <c r="Z9" s="232"/>
      <c r="AA9" s="232" t="s">
        <v>92</v>
      </c>
      <c r="AB9" s="232"/>
      <c r="AC9" s="228" t="s">
        <v>86</v>
      </c>
      <c r="AD9" s="228" t="s">
        <v>87</v>
      </c>
      <c r="AE9" s="228" t="s">
        <v>88</v>
      </c>
      <c r="AF9" s="228" t="s">
        <v>104</v>
      </c>
      <c r="AG9" s="228" t="s">
        <v>76</v>
      </c>
      <c r="AH9" s="228" t="s">
        <v>22</v>
      </c>
      <c r="AI9" s="19"/>
      <c r="AK9" s="226" t="s">
        <v>67</v>
      </c>
      <c r="AL9" s="227"/>
    </row>
    <row r="10" spans="1:38" s="10" customFormat="1" ht="48.75" customHeight="1" thickBot="1">
      <c r="A10" s="213"/>
      <c r="B10" s="127" t="s">
        <v>42</v>
      </c>
      <c r="C10" s="127" t="s">
        <v>35</v>
      </c>
      <c r="D10" s="127" t="s">
        <v>41</v>
      </c>
      <c r="E10" s="128" t="s">
        <v>39</v>
      </c>
      <c r="F10" s="127" t="s">
        <v>36</v>
      </c>
      <c r="G10" s="127" t="s">
        <v>37</v>
      </c>
      <c r="H10" s="127" t="s">
        <v>38</v>
      </c>
      <c r="I10" s="127" t="s">
        <v>40</v>
      </c>
      <c r="J10" s="23" t="s">
        <v>20</v>
      </c>
      <c r="K10" s="91" t="s">
        <v>2</v>
      </c>
      <c r="L10" s="99" t="s">
        <v>7</v>
      </c>
      <c r="M10" s="99" t="s">
        <v>14</v>
      </c>
      <c r="N10" s="99" t="s">
        <v>13</v>
      </c>
      <c r="O10" s="99" t="s">
        <v>11</v>
      </c>
      <c r="P10" s="99" t="s">
        <v>17</v>
      </c>
      <c r="Q10" s="221"/>
      <c r="R10" s="222"/>
      <c r="S10" s="95" t="s">
        <v>18</v>
      </c>
      <c r="T10" s="95" t="s">
        <v>19</v>
      </c>
      <c r="U10" s="95" t="s">
        <v>18</v>
      </c>
      <c r="V10" s="95" t="s">
        <v>19</v>
      </c>
      <c r="W10" s="95" t="s">
        <v>18</v>
      </c>
      <c r="X10" s="95" t="s">
        <v>19</v>
      </c>
      <c r="Y10" s="94" t="s">
        <v>18</v>
      </c>
      <c r="Z10" s="94" t="s">
        <v>55</v>
      </c>
      <c r="AA10" s="94" t="s">
        <v>18</v>
      </c>
      <c r="AB10" s="94" t="s">
        <v>55</v>
      </c>
      <c r="AC10" s="229"/>
      <c r="AD10" s="229"/>
      <c r="AE10" s="229"/>
      <c r="AF10" s="229"/>
      <c r="AG10" s="229"/>
      <c r="AH10" s="229"/>
      <c r="AK10" s="135" t="s">
        <v>20</v>
      </c>
      <c r="AL10" s="136" t="s">
        <v>43</v>
      </c>
    </row>
    <row r="11" spans="1:38" s="11" customFormat="1" ht="32.450000000000003" customHeight="1" thickTop="1">
      <c r="A11" s="18"/>
      <c r="B11" s="90" t="s">
        <v>33</v>
      </c>
      <c r="C11" s="90" t="s">
        <v>33</v>
      </c>
      <c r="D11" s="90" t="s">
        <v>33</v>
      </c>
      <c r="E11" s="24" t="s">
        <v>33</v>
      </c>
      <c r="F11" s="90" t="s">
        <v>33</v>
      </c>
      <c r="G11" s="90" t="s">
        <v>33</v>
      </c>
      <c r="H11" s="90" t="s">
        <v>33</v>
      </c>
      <c r="I11" s="90" t="s">
        <v>33</v>
      </c>
      <c r="J11" s="24" t="s">
        <v>5</v>
      </c>
      <c r="K11" s="90" t="s">
        <v>5</v>
      </c>
      <c r="L11" s="100" t="s">
        <v>66</v>
      </c>
      <c r="M11" s="101" t="s">
        <v>8</v>
      </c>
      <c r="N11" s="101" t="s">
        <v>8</v>
      </c>
      <c r="O11" s="102" t="s">
        <v>16</v>
      </c>
      <c r="P11" s="101" t="s">
        <v>8</v>
      </c>
      <c r="Q11" s="103" t="s">
        <v>23</v>
      </c>
      <c r="R11" s="104" t="s">
        <v>29</v>
      </c>
      <c r="S11" s="105" t="s">
        <v>33</v>
      </c>
      <c r="T11" s="101" t="s">
        <v>33</v>
      </c>
      <c r="U11" s="105" t="s">
        <v>33</v>
      </c>
      <c r="V11" s="105" t="s">
        <v>33</v>
      </c>
      <c r="W11" s="105" t="s">
        <v>33</v>
      </c>
      <c r="X11" s="105" t="s">
        <v>33</v>
      </c>
      <c r="Y11" s="105" t="s">
        <v>33</v>
      </c>
      <c r="Z11" s="105" t="s">
        <v>33</v>
      </c>
      <c r="AA11" s="105" t="s">
        <v>5</v>
      </c>
      <c r="AB11" s="105" t="s">
        <v>5</v>
      </c>
      <c r="AC11" s="106" t="s">
        <v>5</v>
      </c>
      <c r="AD11" s="106" t="s">
        <v>5</v>
      </c>
      <c r="AE11" s="106" t="s">
        <v>5</v>
      </c>
      <c r="AF11" s="107" t="s">
        <v>21</v>
      </c>
      <c r="AG11" s="106" t="s">
        <v>5</v>
      </c>
      <c r="AH11" s="108" t="s">
        <v>5</v>
      </c>
      <c r="AK11" s="137" t="s">
        <v>34</v>
      </c>
      <c r="AL11" s="137" t="s">
        <v>34</v>
      </c>
    </row>
    <row r="12" spans="1:38" s="11" customFormat="1" ht="16.149999999999999" customHeight="1">
      <c r="A12" s="8">
        <v>57</v>
      </c>
      <c r="B12" s="47">
        <v>6909.8804000000018</v>
      </c>
      <c r="C12" s="47">
        <v>170.31960000000046</v>
      </c>
      <c r="D12" s="27"/>
      <c r="E12" s="82">
        <f>SUM(B12:D12)</f>
        <v>7080.2000000000025</v>
      </c>
      <c r="F12" s="27">
        <v>1097</v>
      </c>
      <c r="G12" s="27"/>
      <c r="H12" s="27"/>
      <c r="I12" s="82">
        <f>SUM(F12:H12)</f>
        <v>1097</v>
      </c>
      <c r="J12" s="84">
        <f t="shared" ref="J12:J44" si="5">AK12*1.2/12*E12</f>
        <v>660.69662800000015</v>
      </c>
      <c r="K12" s="82">
        <f t="shared" ref="K12:K44" si="6">AL12*1.2/12*I12</f>
        <v>104.21499999999997</v>
      </c>
      <c r="L12" s="9" t="s">
        <v>47</v>
      </c>
      <c r="M12" s="26"/>
      <c r="N12" s="26"/>
      <c r="O12" s="28"/>
      <c r="P12" s="26"/>
      <c r="Q12" s="32"/>
      <c r="R12" s="111">
        <f t="shared" ref="R12:R15" si="7">Q12*20</f>
        <v>0</v>
      </c>
      <c r="S12" s="40"/>
      <c r="T12" s="40"/>
      <c r="U12" s="43"/>
      <c r="V12" s="43"/>
      <c r="W12" s="43"/>
      <c r="X12" s="40"/>
      <c r="Y12" s="43"/>
      <c r="Z12" s="43"/>
      <c r="AA12" s="109"/>
      <c r="AB12" s="109"/>
      <c r="AC12" s="43"/>
      <c r="AD12" s="65"/>
      <c r="AE12" s="65"/>
      <c r="AF12" s="44"/>
      <c r="AG12" s="75">
        <f t="shared" ref="AG12" si="8">(IF((AA12)&lt;(AC12+AD12+AE12),(AA12),(AC12+AD12+AE12)))+AF12*10+R12</f>
        <v>0</v>
      </c>
      <c r="AH12" s="75">
        <f t="shared" ref="AH12:AH44" si="9">AG12-J12</f>
        <v>-660.69662800000015</v>
      </c>
      <c r="AK12" s="138">
        <f t="shared" ref="AK12:AK44" si="10">(C12*0.25+B12*0.95+0*D12)/E12</f>
        <v>0.93316096720431618</v>
      </c>
      <c r="AL12" s="138">
        <f>(G12*0.25+F12*0.95+0*H12)/I12</f>
        <v>0.94999999999999984</v>
      </c>
    </row>
    <row r="13" spans="1:38" s="11" customFormat="1" ht="16.149999999999999" customHeight="1">
      <c r="A13" s="31">
        <v>58</v>
      </c>
      <c r="B13" s="47">
        <v>6688.8111000000008</v>
      </c>
      <c r="C13" s="47">
        <v>348.58890000000019</v>
      </c>
      <c r="D13" s="48"/>
      <c r="E13" s="82">
        <f t="shared" ref="E13:E44" si="11">SUM(B13:D13)</f>
        <v>7037.4000000000015</v>
      </c>
      <c r="F13" s="27">
        <v>745</v>
      </c>
      <c r="G13" s="47"/>
      <c r="H13" s="47"/>
      <c r="I13" s="82">
        <f t="shared" ref="I13:I43" si="12">SUM(F13:H13)</f>
        <v>745</v>
      </c>
      <c r="J13" s="84">
        <f t="shared" si="5"/>
        <v>644.15177700000004</v>
      </c>
      <c r="K13" s="82">
        <f t="shared" si="6"/>
        <v>70.774999999999991</v>
      </c>
      <c r="L13" s="92" t="s">
        <v>64</v>
      </c>
      <c r="M13" s="28"/>
      <c r="N13" s="28" t="s">
        <v>3</v>
      </c>
      <c r="O13" s="28">
        <v>0.52</v>
      </c>
      <c r="P13" s="26" t="s">
        <v>4</v>
      </c>
      <c r="Q13" s="32"/>
      <c r="R13" s="111">
        <f t="shared" si="7"/>
        <v>0</v>
      </c>
      <c r="S13" s="45">
        <f>35*6</f>
        <v>210</v>
      </c>
      <c r="T13" s="43"/>
      <c r="U13" s="43">
        <v>150</v>
      </c>
      <c r="V13" s="43"/>
      <c r="W13" s="43"/>
      <c r="X13" s="43"/>
      <c r="Y13" s="40">
        <f t="shared" ref="Y13" si="13">E13</f>
        <v>7037.4000000000015</v>
      </c>
      <c r="Z13" s="40">
        <f t="shared" ref="Z13:Z30" si="14">I13</f>
        <v>745</v>
      </c>
      <c r="AA13" s="109">
        <f t="shared" ref="AA13:AA44" si="15">Y13*1.7/12*AK13</f>
        <v>912.54835075000005</v>
      </c>
      <c r="AB13" s="109">
        <f t="shared" ref="AB13:AB44" si="16">Z13*1.7/12*AL13</f>
        <v>100.26458333333333</v>
      </c>
      <c r="AC13" s="43">
        <f>SUM(U13:V13)*(0.5+1.5*0.35)*0.6</f>
        <v>92.25</v>
      </c>
      <c r="AD13" s="65"/>
      <c r="AE13" s="65"/>
      <c r="AF13" s="43"/>
      <c r="AG13" s="75">
        <f>(IF((AA13)&lt;(AC13+AD13+AE13),(AA13),(AC13+AD13+AE13)))+AF13*10+R13</f>
        <v>92.25</v>
      </c>
      <c r="AH13" s="75">
        <f t="shared" si="9"/>
        <v>-551.90177700000004</v>
      </c>
      <c r="AK13" s="138">
        <f t="shared" si="10"/>
        <v>0.91532636627163433</v>
      </c>
      <c r="AL13" s="138">
        <f>(G13*0.25+F13*0.95+0*H13)/I13</f>
        <v>0.95</v>
      </c>
    </row>
    <row r="14" spans="1:38" s="11" customFormat="1" ht="16.149999999999999" customHeight="1">
      <c r="A14" s="31">
        <v>61</v>
      </c>
      <c r="B14" s="47">
        <v>6860</v>
      </c>
      <c r="C14" s="47">
        <v>100</v>
      </c>
      <c r="D14" s="48"/>
      <c r="E14" s="82">
        <f t="shared" si="11"/>
        <v>6960</v>
      </c>
      <c r="F14" s="47">
        <v>120</v>
      </c>
      <c r="G14" s="47">
        <v>2083</v>
      </c>
      <c r="H14" s="47"/>
      <c r="I14" s="82">
        <f t="shared" si="12"/>
        <v>2203</v>
      </c>
      <c r="J14" s="84">
        <f t="shared" si="5"/>
        <v>654.20000000000005</v>
      </c>
      <c r="K14" s="82">
        <f t="shared" si="6"/>
        <v>63.474999999999994</v>
      </c>
      <c r="L14" s="92" t="s">
        <v>64</v>
      </c>
      <c r="M14" s="28"/>
      <c r="N14" s="28" t="s">
        <v>3</v>
      </c>
      <c r="O14" s="28">
        <v>0.2</v>
      </c>
      <c r="P14" s="26" t="s">
        <v>4</v>
      </c>
      <c r="Q14" s="32"/>
      <c r="R14" s="111">
        <f t="shared" si="7"/>
        <v>0</v>
      </c>
      <c r="S14" s="43"/>
      <c r="T14" s="43"/>
      <c r="U14" s="43">
        <v>0</v>
      </c>
      <c r="V14" s="43"/>
      <c r="W14" s="43">
        <v>1290</v>
      </c>
      <c r="X14" s="43"/>
      <c r="Y14" s="40">
        <f>E14*0.9</f>
        <v>6264</v>
      </c>
      <c r="Z14" s="40">
        <f>I14*0.9</f>
        <v>1982.7</v>
      </c>
      <c r="AA14" s="109">
        <f t="shared" si="15"/>
        <v>834.10500000000002</v>
      </c>
      <c r="AB14" s="109">
        <f t="shared" si="16"/>
        <v>80.930624999999992</v>
      </c>
      <c r="AC14" s="43">
        <f>SUM(U14:V14)*(0.5+1.5*0.35)</f>
        <v>0</v>
      </c>
      <c r="AD14" s="43">
        <f>0.5*0.35*(W14+X14)</f>
        <v>225.74999999999997</v>
      </c>
      <c r="AE14" s="43"/>
      <c r="AF14" s="43"/>
      <c r="AG14" s="75">
        <f t="shared" ref="AG14:AG44" si="17">(IF((AA14)&lt;(AC14+AD14+AE14),(AA14),(AC14+AD14+AE14)))+AF14*10+R14</f>
        <v>225.74999999999997</v>
      </c>
      <c r="AH14" s="75">
        <f t="shared" si="9"/>
        <v>-428.45000000000005</v>
      </c>
      <c r="AK14" s="138">
        <f t="shared" si="10"/>
        <v>0.93994252873563222</v>
      </c>
      <c r="AL14" s="138">
        <f>(G14*0.25+F14*0.95+0*H14)/I14</f>
        <v>0.28812982296867906</v>
      </c>
    </row>
    <row r="15" spans="1:38" s="11" customFormat="1" ht="16.149999999999999" customHeight="1">
      <c r="A15" s="31">
        <v>68</v>
      </c>
      <c r="B15" s="47">
        <v>5720</v>
      </c>
      <c r="C15" s="47">
        <v>650</v>
      </c>
      <c r="D15" s="48"/>
      <c r="E15" s="82">
        <f t="shared" si="11"/>
        <v>6370</v>
      </c>
      <c r="F15" s="47">
        <f>60*50</f>
        <v>3000</v>
      </c>
      <c r="G15" s="47"/>
      <c r="H15" s="47"/>
      <c r="I15" s="82">
        <f t="shared" si="12"/>
        <v>3000</v>
      </c>
      <c r="J15" s="84">
        <f t="shared" si="5"/>
        <v>559.65</v>
      </c>
      <c r="K15" s="82">
        <f t="shared" si="6"/>
        <v>284.99999999999994</v>
      </c>
      <c r="L15" s="15" t="s">
        <v>47</v>
      </c>
      <c r="M15" s="28" t="s">
        <v>4</v>
      </c>
      <c r="N15" s="28" t="s">
        <v>3</v>
      </c>
      <c r="O15" s="28">
        <v>0.2</v>
      </c>
      <c r="P15" s="26" t="s">
        <v>4</v>
      </c>
      <c r="Q15" s="32"/>
      <c r="R15" s="111">
        <f t="shared" si="7"/>
        <v>0</v>
      </c>
      <c r="S15" s="43"/>
      <c r="T15" s="43"/>
      <c r="U15" s="43"/>
      <c r="V15" s="43"/>
      <c r="W15" s="43">
        <v>930</v>
      </c>
      <c r="X15" s="43"/>
      <c r="Y15" s="40">
        <f>W15</f>
        <v>930</v>
      </c>
      <c r="Z15" s="40">
        <f t="shared" si="14"/>
        <v>3000</v>
      </c>
      <c r="AA15" s="109">
        <f t="shared" si="15"/>
        <v>115.75178571428572</v>
      </c>
      <c r="AB15" s="109">
        <f t="shared" si="16"/>
        <v>403.75</v>
      </c>
      <c r="AC15" s="43"/>
      <c r="AD15" s="43">
        <v>162.75</v>
      </c>
      <c r="AE15" s="43"/>
      <c r="AF15" s="43">
        <v>2</v>
      </c>
      <c r="AG15" s="75">
        <f t="shared" si="17"/>
        <v>135.75178571428572</v>
      </c>
      <c r="AH15" s="75">
        <f t="shared" si="9"/>
        <v>-423.89821428571429</v>
      </c>
      <c r="AK15" s="138">
        <f t="shared" si="10"/>
        <v>0.87857142857142856</v>
      </c>
      <c r="AL15" s="138">
        <f>(G15*0.25+F15*0.95+0*H15)/I15</f>
        <v>0.95</v>
      </c>
    </row>
    <row r="16" spans="1:38" s="11" customFormat="1" ht="16.149999999999999" customHeight="1">
      <c r="A16" s="31">
        <v>82</v>
      </c>
      <c r="B16" s="47">
        <f>225*22+170*11</f>
        <v>6820</v>
      </c>
      <c r="C16" s="47">
        <f>180*8</f>
        <v>1440</v>
      </c>
      <c r="D16" s="48"/>
      <c r="E16" s="82">
        <f t="shared" si="11"/>
        <v>8260</v>
      </c>
      <c r="F16" s="47"/>
      <c r="G16" s="47">
        <v>342</v>
      </c>
      <c r="H16" s="47"/>
      <c r="I16" s="82">
        <f t="shared" si="12"/>
        <v>342</v>
      </c>
      <c r="J16" s="84">
        <f t="shared" si="5"/>
        <v>683.9</v>
      </c>
      <c r="K16" s="82">
        <f t="shared" si="6"/>
        <v>8.5499999999999989</v>
      </c>
      <c r="L16" s="15" t="s">
        <v>46</v>
      </c>
      <c r="M16" s="28"/>
      <c r="N16" s="28"/>
      <c r="O16" s="28" t="s">
        <v>65</v>
      </c>
      <c r="P16" s="26" t="s">
        <v>4</v>
      </c>
      <c r="Q16" s="32">
        <v>2</v>
      </c>
      <c r="R16" s="111">
        <f>Q16*20</f>
        <v>40</v>
      </c>
      <c r="S16" s="43"/>
      <c r="T16" s="43"/>
      <c r="U16" s="43"/>
      <c r="V16" s="43"/>
      <c r="W16" s="43">
        <f>170*11</f>
        <v>1870</v>
      </c>
      <c r="X16" s="43"/>
      <c r="Y16" s="40">
        <f>W16</f>
        <v>1870</v>
      </c>
      <c r="Z16" s="40">
        <f t="shared" si="14"/>
        <v>342</v>
      </c>
      <c r="AA16" s="109">
        <f t="shared" si="15"/>
        <v>219.34201977401131</v>
      </c>
      <c r="AB16" s="109">
        <f t="shared" si="16"/>
        <v>12.112499999999999</v>
      </c>
      <c r="AC16" s="43"/>
      <c r="AD16" s="43">
        <v>315</v>
      </c>
      <c r="AE16" s="43"/>
      <c r="AF16" s="43">
        <v>8</v>
      </c>
      <c r="AG16" s="75">
        <f t="shared" si="17"/>
        <v>339.34201977401131</v>
      </c>
      <c r="AH16" s="75">
        <f t="shared" si="9"/>
        <v>-344.55798022598867</v>
      </c>
      <c r="AK16" s="138">
        <f t="shared" si="10"/>
        <v>0.82796610169491525</v>
      </c>
      <c r="AL16" s="138">
        <f>(G16*0.25+F16*0.95+0*H16)/I16</f>
        <v>0.25</v>
      </c>
    </row>
    <row r="17" spans="1:38" s="11" customFormat="1" ht="16.149999999999999" customHeight="1">
      <c r="A17" s="31">
        <v>86</v>
      </c>
      <c r="B17" s="47">
        <v>8441.3196119999993</v>
      </c>
      <c r="C17" s="47">
        <v>240.18838800000086</v>
      </c>
      <c r="D17" s="48"/>
      <c r="E17" s="82">
        <f t="shared" si="11"/>
        <v>8681.5079999999998</v>
      </c>
      <c r="F17" s="47"/>
      <c r="G17" s="47"/>
      <c r="H17" s="47"/>
      <c r="I17" s="82"/>
      <c r="J17" s="84">
        <f t="shared" si="5"/>
        <v>807.93007283999998</v>
      </c>
      <c r="K17" s="82">
        <f t="shared" si="6"/>
        <v>0</v>
      </c>
      <c r="L17" s="15" t="s">
        <v>47</v>
      </c>
      <c r="M17" s="28"/>
      <c r="N17" s="28" t="s">
        <v>3</v>
      </c>
      <c r="O17" s="28">
        <v>0.1</v>
      </c>
      <c r="P17" s="26" t="s">
        <v>4</v>
      </c>
      <c r="Q17" s="32"/>
      <c r="R17" s="111">
        <f t="shared" ref="R17:R44" si="18">Q17*20</f>
        <v>0</v>
      </c>
      <c r="S17" s="43"/>
      <c r="T17" s="43"/>
      <c r="U17" s="43">
        <v>225</v>
      </c>
      <c r="V17" s="43"/>
      <c r="W17" s="43"/>
      <c r="X17" s="43"/>
      <c r="Y17" s="40">
        <f>E17*0.6</f>
        <v>5208.9047999999993</v>
      </c>
      <c r="Z17" s="40"/>
      <c r="AA17" s="109">
        <f t="shared" si="15"/>
        <v>686.74056191399984</v>
      </c>
      <c r="AB17" s="109">
        <f t="shared" si="16"/>
        <v>0</v>
      </c>
      <c r="AC17" s="43">
        <f>SUM(U17:V17)*(0.5+1.5*0.35)*0.6</f>
        <v>138.37499999999997</v>
      </c>
      <c r="AD17" s="65"/>
      <c r="AE17" s="65"/>
      <c r="AF17" s="43">
        <v>2</v>
      </c>
      <c r="AG17" s="75">
        <f t="shared" si="17"/>
        <v>158.37499999999997</v>
      </c>
      <c r="AH17" s="75">
        <f t="shared" si="9"/>
        <v>-649.55507283999998</v>
      </c>
      <c r="AK17" s="138">
        <f t="shared" si="10"/>
        <v>0.93063333333333331</v>
      </c>
      <c r="AL17" s="138"/>
    </row>
    <row r="18" spans="1:38" s="11" customFormat="1" ht="16.149999999999999" customHeight="1">
      <c r="A18" s="31">
        <v>88</v>
      </c>
      <c r="B18" s="47">
        <v>6116.8287840000021</v>
      </c>
      <c r="C18" s="47">
        <v>303.91521599999976</v>
      </c>
      <c r="D18" s="48"/>
      <c r="E18" s="82">
        <f t="shared" si="11"/>
        <v>6420.7440000000015</v>
      </c>
      <c r="F18" s="47"/>
      <c r="G18" s="47"/>
      <c r="H18" s="47"/>
      <c r="I18" s="82"/>
      <c r="J18" s="84">
        <f t="shared" si="5"/>
        <v>588.6966148800002</v>
      </c>
      <c r="K18" s="82">
        <f t="shared" si="6"/>
        <v>0</v>
      </c>
      <c r="L18" s="15" t="s">
        <v>47</v>
      </c>
      <c r="M18" s="28"/>
      <c r="N18" s="28" t="s">
        <v>3</v>
      </c>
      <c r="O18" s="28">
        <v>0.15</v>
      </c>
      <c r="P18" s="26" t="s">
        <v>4</v>
      </c>
      <c r="Q18" s="32"/>
      <c r="R18" s="111">
        <f t="shared" si="18"/>
        <v>0</v>
      </c>
      <c r="S18" s="43"/>
      <c r="T18" s="43"/>
      <c r="U18" s="43">
        <f>55*4</f>
        <v>220</v>
      </c>
      <c r="V18" s="43"/>
      <c r="W18" s="43"/>
      <c r="X18" s="43"/>
      <c r="Y18" s="40">
        <f>E18*0.5</f>
        <v>3210.3720000000008</v>
      </c>
      <c r="Z18" s="40"/>
      <c r="AA18" s="109">
        <f t="shared" si="15"/>
        <v>416.99343554000012</v>
      </c>
      <c r="AB18" s="109">
        <f t="shared" si="16"/>
        <v>0</v>
      </c>
      <c r="AC18" s="43">
        <f>SUM(U18:V18)*(0.5+1.5*0.35)*0.6</f>
        <v>135.29999999999998</v>
      </c>
      <c r="AD18" s="65"/>
      <c r="AE18" s="65"/>
      <c r="AF18" s="43">
        <v>1</v>
      </c>
      <c r="AG18" s="75">
        <f t="shared" si="17"/>
        <v>145.29999999999998</v>
      </c>
      <c r="AH18" s="75">
        <f t="shared" si="9"/>
        <v>-443.39661488000024</v>
      </c>
      <c r="AK18" s="138">
        <f t="shared" si="10"/>
        <v>0.91686666666666672</v>
      </c>
      <c r="AL18" s="138"/>
    </row>
    <row r="19" spans="1:38" s="11" customFormat="1" ht="16.149999999999999" customHeight="1">
      <c r="A19" s="31">
        <v>89</v>
      </c>
      <c r="B19" s="47">
        <v>10684.630572</v>
      </c>
      <c r="C19" s="47">
        <v>1224.6734279999996</v>
      </c>
      <c r="D19" s="48"/>
      <c r="E19" s="82">
        <f t="shared" si="11"/>
        <v>11909.304</v>
      </c>
      <c r="F19" s="47"/>
      <c r="G19" s="47"/>
      <c r="H19" s="47"/>
      <c r="I19" s="82"/>
      <c r="J19" s="84">
        <f t="shared" si="5"/>
        <v>1045.6567400399999</v>
      </c>
      <c r="K19" s="82">
        <f t="shared" si="6"/>
        <v>0</v>
      </c>
      <c r="L19" s="15" t="s">
        <v>46</v>
      </c>
      <c r="M19" s="28"/>
      <c r="N19" s="28"/>
      <c r="O19" s="28" t="s">
        <v>65</v>
      </c>
      <c r="P19" s="26" t="s">
        <v>4</v>
      </c>
      <c r="Q19" s="32"/>
      <c r="R19" s="111">
        <f t="shared" si="18"/>
        <v>0</v>
      </c>
      <c r="S19" s="43"/>
      <c r="T19" s="43"/>
      <c r="U19" s="43">
        <v>1000</v>
      </c>
      <c r="V19" s="43"/>
      <c r="W19" s="43"/>
      <c r="X19" s="43"/>
      <c r="Y19" s="40">
        <f>E19*0.55</f>
        <v>6550.1172000000006</v>
      </c>
      <c r="Z19" s="40"/>
      <c r="AA19" s="109">
        <f>Y19*1.7/12*AK19*0.6</f>
        <v>488.84452596869994</v>
      </c>
      <c r="AB19" s="109">
        <f t="shared" si="16"/>
        <v>0</v>
      </c>
      <c r="AC19" s="43">
        <f t="shared" ref="AC19:AC44" si="19">SUM(U19:V19)*(0.5+1.5*0.35)</f>
        <v>1025</v>
      </c>
      <c r="AD19" s="65"/>
      <c r="AE19" s="65"/>
      <c r="AF19" s="43">
        <v>3</v>
      </c>
      <c r="AG19" s="75">
        <f t="shared" si="17"/>
        <v>518.84452596869994</v>
      </c>
      <c r="AH19" s="75">
        <f t="shared" si="9"/>
        <v>-526.81221407129999</v>
      </c>
      <c r="AK19" s="138">
        <f t="shared" si="10"/>
        <v>0.87801666666666656</v>
      </c>
      <c r="AL19" s="138"/>
    </row>
    <row r="20" spans="1:38" s="11" customFormat="1" ht="16.149999999999999" customHeight="1">
      <c r="A20" s="31">
        <v>90</v>
      </c>
      <c r="B20" s="47">
        <v>6682.1040000000012</v>
      </c>
      <c r="C20" s="47"/>
      <c r="D20" s="48"/>
      <c r="E20" s="82">
        <f t="shared" si="11"/>
        <v>6682.1040000000012</v>
      </c>
      <c r="F20" s="47"/>
      <c r="G20" s="47"/>
      <c r="H20" s="47"/>
      <c r="I20" s="82"/>
      <c r="J20" s="84">
        <f t="shared" si="5"/>
        <v>634.79988000000026</v>
      </c>
      <c r="K20" s="82">
        <f t="shared" si="6"/>
        <v>0</v>
      </c>
      <c r="L20" s="92" t="s">
        <v>64</v>
      </c>
      <c r="M20" s="28"/>
      <c r="N20" s="28"/>
      <c r="O20" s="28"/>
      <c r="P20" s="26"/>
      <c r="Q20" s="32"/>
      <c r="R20" s="111">
        <f t="shared" si="18"/>
        <v>0</v>
      </c>
      <c r="S20" s="43"/>
      <c r="T20" s="43"/>
      <c r="U20" s="43"/>
      <c r="V20" s="43"/>
      <c r="W20" s="43"/>
      <c r="X20" s="43"/>
      <c r="Y20" s="40"/>
      <c r="Z20" s="40"/>
      <c r="AA20" s="109">
        <f t="shared" si="15"/>
        <v>0</v>
      </c>
      <c r="AB20" s="109">
        <f t="shared" si="16"/>
        <v>0</v>
      </c>
      <c r="AC20" s="43"/>
      <c r="AD20" s="65"/>
      <c r="AE20" s="65"/>
      <c r="AF20" s="43">
        <v>3</v>
      </c>
      <c r="AG20" s="75">
        <f t="shared" si="17"/>
        <v>30</v>
      </c>
      <c r="AH20" s="75">
        <f t="shared" si="9"/>
        <v>-604.79988000000026</v>
      </c>
      <c r="AK20" s="138">
        <f t="shared" si="10"/>
        <v>0.95000000000000007</v>
      </c>
      <c r="AL20" s="138"/>
    </row>
    <row r="21" spans="1:38" s="11" customFormat="1" ht="16.149999999999999" customHeight="1">
      <c r="A21" s="31">
        <v>91</v>
      </c>
      <c r="B21" s="47">
        <v>2796.5520000000001</v>
      </c>
      <c r="C21" s="47"/>
      <c r="D21" s="49"/>
      <c r="E21" s="82">
        <f t="shared" si="11"/>
        <v>2796.5520000000001</v>
      </c>
      <c r="F21" s="50"/>
      <c r="G21" s="50">
        <v>1469</v>
      </c>
      <c r="H21" s="50"/>
      <c r="I21" s="82">
        <f t="shared" si="12"/>
        <v>1469</v>
      </c>
      <c r="J21" s="84">
        <f t="shared" si="5"/>
        <v>265.67243999999999</v>
      </c>
      <c r="K21" s="82">
        <f t="shared" si="6"/>
        <v>36.724999999999994</v>
      </c>
      <c r="L21" s="92" t="s">
        <v>64</v>
      </c>
      <c r="M21" s="29"/>
      <c r="N21" s="28"/>
      <c r="O21" s="29"/>
      <c r="P21" s="26"/>
      <c r="Q21" s="32"/>
      <c r="R21" s="111">
        <f t="shared" si="18"/>
        <v>0</v>
      </c>
      <c r="S21" s="45"/>
      <c r="T21" s="45"/>
      <c r="U21" s="43"/>
      <c r="V21" s="43"/>
      <c r="W21" s="43"/>
      <c r="X21" s="45"/>
      <c r="Y21" s="40"/>
      <c r="Z21" s="40"/>
      <c r="AA21" s="109">
        <f t="shared" si="15"/>
        <v>0</v>
      </c>
      <c r="AB21" s="109">
        <f t="shared" si="16"/>
        <v>0</v>
      </c>
      <c r="AC21" s="43"/>
      <c r="AD21" s="65"/>
      <c r="AE21" s="65"/>
      <c r="AF21" s="45">
        <v>2</v>
      </c>
      <c r="AG21" s="75">
        <f t="shared" si="17"/>
        <v>20</v>
      </c>
      <c r="AH21" s="75">
        <f t="shared" si="9"/>
        <v>-245.67243999999999</v>
      </c>
      <c r="AK21" s="138">
        <f t="shared" si="10"/>
        <v>0.95</v>
      </c>
      <c r="AL21" s="138">
        <f>(G21*0.25+F21*0.95+0*H21)/I21</f>
        <v>0.25</v>
      </c>
    </row>
    <row r="22" spans="1:38" s="11" customFormat="1" ht="16.149999999999999" customHeight="1">
      <c r="A22" s="31">
        <v>100</v>
      </c>
      <c r="B22" s="47">
        <f>300*35</f>
        <v>10500</v>
      </c>
      <c r="C22" s="47">
        <v>150</v>
      </c>
      <c r="D22" s="48"/>
      <c r="E22" s="87">
        <f t="shared" si="11"/>
        <v>10650</v>
      </c>
      <c r="F22" s="47"/>
      <c r="G22" s="47"/>
      <c r="H22" s="47"/>
      <c r="I22" s="87"/>
      <c r="J22" s="84">
        <f t="shared" si="5"/>
        <v>1001.2499999999999</v>
      </c>
      <c r="K22" s="87">
        <f t="shared" si="6"/>
        <v>0</v>
      </c>
      <c r="L22" s="15" t="s">
        <v>46</v>
      </c>
      <c r="M22" s="28"/>
      <c r="N22" s="28"/>
      <c r="O22" s="28" t="s">
        <v>65</v>
      </c>
      <c r="P22" s="28" t="s">
        <v>4</v>
      </c>
      <c r="Q22" s="32"/>
      <c r="R22" s="111">
        <f t="shared" si="18"/>
        <v>0</v>
      </c>
      <c r="S22" s="43"/>
      <c r="T22" s="43"/>
      <c r="U22" s="43">
        <v>750</v>
      </c>
      <c r="V22" s="43"/>
      <c r="W22" s="43">
        <v>1500</v>
      </c>
      <c r="X22" s="43"/>
      <c r="Y22" s="43">
        <f>E22*0.75</f>
        <v>7987.5</v>
      </c>
      <c r="Z22" s="43"/>
      <c r="AA22" s="109">
        <f>Y22*1.7/12*AK22*0.6</f>
        <v>638.296875</v>
      </c>
      <c r="AB22" s="109">
        <f t="shared" si="16"/>
        <v>0</v>
      </c>
      <c r="AC22" s="43">
        <f t="shared" si="19"/>
        <v>768.74999999999989</v>
      </c>
      <c r="AD22" s="43">
        <v>682.5</v>
      </c>
      <c r="AE22" s="43"/>
      <c r="AF22" s="43">
        <v>5</v>
      </c>
      <c r="AG22" s="75">
        <f t="shared" si="17"/>
        <v>688.296875</v>
      </c>
      <c r="AH22" s="89">
        <f t="shared" si="9"/>
        <v>-312.95312499999989</v>
      </c>
      <c r="AK22" s="138">
        <f t="shared" si="10"/>
        <v>0.9401408450704225</v>
      </c>
      <c r="AL22" s="138"/>
    </row>
    <row r="23" spans="1:38" s="11" customFormat="1" ht="16.149999999999999" customHeight="1">
      <c r="A23" s="31">
        <v>101</v>
      </c>
      <c r="B23" s="47">
        <v>4560</v>
      </c>
      <c r="C23" s="47">
        <v>200</v>
      </c>
      <c r="D23" s="48"/>
      <c r="E23" s="87">
        <f t="shared" si="11"/>
        <v>4760</v>
      </c>
      <c r="F23" s="47">
        <v>2716</v>
      </c>
      <c r="G23" s="47">
        <f>2034+1135+1084</f>
        <v>4253</v>
      </c>
      <c r="H23" s="47"/>
      <c r="I23" s="87">
        <f t="shared" si="12"/>
        <v>6969</v>
      </c>
      <c r="J23" s="84">
        <f t="shared" si="5"/>
        <v>438.19999999999993</v>
      </c>
      <c r="K23" s="87">
        <f t="shared" si="6"/>
        <v>364.34499999999997</v>
      </c>
      <c r="L23" s="15" t="s">
        <v>47</v>
      </c>
      <c r="M23" s="28"/>
      <c r="N23" s="28" t="s">
        <v>3</v>
      </c>
      <c r="O23" s="28">
        <v>0.2</v>
      </c>
      <c r="P23" s="28" t="s">
        <v>4</v>
      </c>
      <c r="Q23" s="32">
        <v>1</v>
      </c>
      <c r="R23" s="111">
        <f t="shared" si="18"/>
        <v>20</v>
      </c>
      <c r="S23" s="43"/>
      <c r="T23" s="43"/>
      <c r="U23" s="43">
        <f>32*5</f>
        <v>160</v>
      </c>
      <c r="V23" s="43"/>
      <c r="W23" s="43">
        <v>1350</v>
      </c>
      <c r="X23" s="43"/>
      <c r="Y23" s="43">
        <f>E23*0.75</f>
        <v>3570</v>
      </c>
      <c r="Z23" s="43">
        <f>I23*0.75</f>
        <v>5226.75</v>
      </c>
      <c r="AA23" s="109">
        <f>Y23*1.7/12*AK23*6</f>
        <v>2793.5249999999996</v>
      </c>
      <c r="AB23" s="109">
        <f t="shared" si="16"/>
        <v>387.11656250000004</v>
      </c>
      <c r="AC23" s="43">
        <f>SUM(U23:V23)*(0.5+1.5*0.35)*0.6</f>
        <v>98.399999999999991</v>
      </c>
      <c r="AD23" s="43">
        <v>236.24999999999997</v>
      </c>
      <c r="AE23" s="43"/>
      <c r="AF23" s="43">
        <v>1</v>
      </c>
      <c r="AG23" s="75">
        <f t="shared" si="17"/>
        <v>364.65</v>
      </c>
      <c r="AH23" s="89">
        <f t="shared" si="9"/>
        <v>-73.549999999999955</v>
      </c>
      <c r="AK23" s="138">
        <f t="shared" si="10"/>
        <v>0.9205882352941176</v>
      </c>
      <c r="AL23" s="138">
        <f t="shared" ref="AL23:AL36" si="20">(G23*0.25+F23*0.95+0*H23)/I23</f>
        <v>0.52280815038025541</v>
      </c>
    </row>
    <row r="24" spans="1:38" s="11" customFormat="1" ht="16.149999999999999" customHeight="1">
      <c r="A24" s="31">
        <v>102</v>
      </c>
      <c r="B24" s="47">
        <v>4300</v>
      </c>
      <c r="C24" s="47">
        <v>150</v>
      </c>
      <c r="D24" s="48"/>
      <c r="E24" s="87">
        <f t="shared" si="11"/>
        <v>4450</v>
      </c>
      <c r="F24" s="47">
        <v>1755</v>
      </c>
      <c r="G24" s="47">
        <f>1836+155+392</f>
        <v>2383</v>
      </c>
      <c r="H24" s="47"/>
      <c r="I24" s="87">
        <f t="shared" si="12"/>
        <v>4138</v>
      </c>
      <c r="J24" s="84">
        <f t="shared" si="5"/>
        <v>412.25</v>
      </c>
      <c r="K24" s="87">
        <f t="shared" si="6"/>
        <v>226.29999999999998</v>
      </c>
      <c r="L24" s="15" t="s">
        <v>46</v>
      </c>
      <c r="M24" s="28"/>
      <c r="N24" s="28"/>
      <c r="O24" s="28" t="s">
        <v>65</v>
      </c>
      <c r="P24" s="28" t="s">
        <v>4</v>
      </c>
      <c r="Q24" s="32"/>
      <c r="R24" s="111">
        <f t="shared" si="18"/>
        <v>0</v>
      </c>
      <c r="S24" s="43"/>
      <c r="T24" s="43"/>
      <c r="U24" s="43"/>
      <c r="V24" s="43"/>
      <c r="W24" s="43">
        <v>1750</v>
      </c>
      <c r="X24" s="43"/>
      <c r="Y24" s="43">
        <f>W24</f>
        <v>1750</v>
      </c>
      <c r="Z24" s="43">
        <f t="shared" si="14"/>
        <v>4138</v>
      </c>
      <c r="AA24" s="109">
        <f t="shared" si="15"/>
        <v>229.67111423220973</v>
      </c>
      <c r="AB24" s="109">
        <f t="shared" si="16"/>
        <v>320.59166666666664</v>
      </c>
      <c r="AC24" s="43">
        <f t="shared" si="19"/>
        <v>0</v>
      </c>
      <c r="AD24" s="43">
        <v>306.25</v>
      </c>
      <c r="AE24" s="43"/>
      <c r="AF24" s="43">
        <v>4</v>
      </c>
      <c r="AG24" s="75">
        <f t="shared" si="17"/>
        <v>269.67111423220973</v>
      </c>
      <c r="AH24" s="89">
        <f t="shared" si="9"/>
        <v>-142.57888576779027</v>
      </c>
      <c r="AK24" s="138">
        <f t="shared" si="10"/>
        <v>0.92640449438202244</v>
      </c>
      <c r="AL24" s="138">
        <f t="shared" si="20"/>
        <v>0.54688255195746738</v>
      </c>
    </row>
    <row r="25" spans="1:38" s="11" customFormat="1" ht="16.149999999999999" customHeight="1">
      <c r="A25" s="31">
        <v>103</v>
      </c>
      <c r="B25" s="47">
        <v>4914.5088959999994</v>
      </c>
      <c r="C25" s="47">
        <v>100</v>
      </c>
      <c r="D25" s="48"/>
      <c r="E25" s="87">
        <f t="shared" si="11"/>
        <v>5014.5088959999994</v>
      </c>
      <c r="F25" s="47">
        <v>1202</v>
      </c>
      <c r="G25" s="47">
        <v>4281</v>
      </c>
      <c r="H25" s="47"/>
      <c r="I25" s="87">
        <f t="shared" si="12"/>
        <v>5483</v>
      </c>
      <c r="J25" s="84">
        <f t="shared" si="5"/>
        <v>469.37834511999995</v>
      </c>
      <c r="K25" s="87">
        <f t="shared" si="6"/>
        <v>221.21499999999995</v>
      </c>
      <c r="L25" s="15" t="s">
        <v>46</v>
      </c>
      <c r="M25" s="28"/>
      <c r="N25" s="28"/>
      <c r="O25" s="28" t="s">
        <v>65</v>
      </c>
      <c r="P25" s="28" t="s">
        <v>4</v>
      </c>
      <c r="Q25" s="32"/>
      <c r="R25" s="111">
        <f t="shared" si="18"/>
        <v>0</v>
      </c>
      <c r="S25" s="43"/>
      <c r="T25" s="43"/>
      <c r="U25" s="43">
        <f>45*5</f>
        <v>225</v>
      </c>
      <c r="V25" s="43"/>
      <c r="W25" s="43">
        <v>820</v>
      </c>
      <c r="X25" s="43"/>
      <c r="Y25" s="43">
        <f>E25*0.9</f>
        <v>4513.0580063999996</v>
      </c>
      <c r="Z25" s="43">
        <f>I25*0.9</f>
        <v>4934.7</v>
      </c>
      <c r="AA25" s="109">
        <f t="shared" si="15"/>
        <v>598.45739002799996</v>
      </c>
      <c r="AB25" s="109">
        <f t="shared" si="16"/>
        <v>282.04912499999995</v>
      </c>
      <c r="AC25" s="43">
        <f>SUM(U25:V25)*(0.5+1.5*0.35)*0.6</f>
        <v>138.37499999999997</v>
      </c>
      <c r="AD25" s="43">
        <v>143.5</v>
      </c>
      <c r="AE25" s="43"/>
      <c r="AF25" s="43"/>
      <c r="AG25" s="75">
        <f t="shared" si="17"/>
        <v>281.875</v>
      </c>
      <c r="AH25" s="89">
        <f t="shared" si="9"/>
        <v>-187.50334511999995</v>
      </c>
      <c r="AK25" s="138">
        <f t="shared" si="10"/>
        <v>0.9360405073653697</v>
      </c>
      <c r="AL25" s="138">
        <f t="shared" si="20"/>
        <v>0.40345613715119455</v>
      </c>
    </row>
    <row r="26" spans="1:38" s="11" customFormat="1" ht="16.149999999999999" customHeight="1">
      <c r="A26" s="31">
        <v>104</v>
      </c>
      <c r="B26" s="47">
        <v>6043.4534160000012</v>
      </c>
      <c r="C26" s="47">
        <v>280</v>
      </c>
      <c r="D26" s="48"/>
      <c r="E26" s="87">
        <f t="shared" si="11"/>
        <v>6323.4534160000012</v>
      </c>
      <c r="F26" s="47">
        <f>580+102</f>
        <v>682</v>
      </c>
      <c r="G26" s="47">
        <f>5975+1011+911</f>
        <v>7897</v>
      </c>
      <c r="H26" s="47"/>
      <c r="I26" s="87">
        <f t="shared" si="12"/>
        <v>8579</v>
      </c>
      <c r="J26" s="84">
        <f t="shared" si="5"/>
        <v>581.12807452000004</v>
      </c>
      <c r="K26" s="87">
        <f t="shared" si="6"/>
        <v>262.21500000000003</v>
      </c>
      <c r="L26" s="15" t="s">
        <v>47</v>
      </c>
      <c r="M26" s="28"/>
      <c r="N26" s="28" t="s">
        <v>3</v>
      </c>
      <c r="O26" s="28">
        <v>0.52</v>
      </c>
      <c r="P26" s="28" t="s">
        <v>4</v>
      </c>
      <c r="Q26" s="32">
        <v>1</v>
      </c>
      <c r="R26" s="111">
        <f t="shared" si="18"/>
        <v>20</v>
      </c>
      <c r="S26" s="43"/>
      <c r="T26" s="43"/>
      <c r="U26" s="43">
        <f>32*5</f>
        <v>160</v>
      </c>
      <c r="V26" s="43"/>
      <c r="W26" s="43">
        <v>1190</v>
      </c>
      <c r="X26" s="43"/>
      <c r="Y26" s="43">
        <f>W26+30*20</f>
        <v>1790</v>
      </c>
      <c r="Z26" s="43">
        <f t="shared" si="14"/>
        <v>8579</v>
      </c>
      <c r="AA26" s="109">
        <f>Y26*1.7/12*AK26*0.6</f>
        <v>139.82650099784968</v>
      </c>
      <c r="AB26" s="109">
        <f t="shared" si="16"/>
        <v>371.47125000000005</v>
      </c>
      <c r="AC26" s="43">
        <f t="shared" si="19"/>
        <v>164</v>
      </c>
      <c r="AD26" s="43">
        <v>208.25</v>
      </c>
      <c r="AE26" s="43"/>
      <c r="AF26" s="43"/>
      <c r="AG26" s="75">
        <f t="shared" si="17"/>
        <v>159.82650099784968</v>
      </c>
      <c r="AH26" s="89">
        <f t="shared" si="9"/>
        <v>-421.30157352215036</v>
      </c>
      <c r="AK26" s="138">
        <f t="shared" si="10"/>
        <v>0.91900427865822987</v>
      </c>
      <c r="AL26" s="138">
        <f t="shared" si="20"/>
        <v>0.30564751136496099</v>
      </c>
    </row>
    <row r="27" spans="1:38" s="11" customFormat="1" ht="16.149999999999999" customHeight="1">
      <c r="A27" s="31">
        <v>108</v>
      </c>
      <c r="B27" s="47">
        <v>8916.8321880000003</v>
      </c>
      <c r="C27" s="47">
        <v>800</v>
      </c>
      <c r="D27" s="48"/>
      <c r="E27" s="87">
        <f t="shared" si="11"/>
        <v>9716.8321880000003</v>
      </c>
      <c r="F27" s="47">
        <f>75+95</f>
        <v>170</v>
      </c>
      <c r="G27" s="47">
        <f>856+356+342</f>
        <v>1554</v>
      </c>
      <c r="H27" s="47"/>
      <c r="I27" s="87">
        <f t="shared" si="12"/>
        <v>1724</v>
      </c>
      <c r="J27" s="84">
        <f t="shared" si="5"/>
        <v>867.09905786000002</v>
      </c>
      <c r="K27" s="87">
        <f t="shared" si="6"/>
        <v>54.999999999999993</v>
      </c>
      <c r="L27" s="15" t="s">
        <v>47</v>
      </c>
      <c r="M27" s="28"/>
      <c r="N27" s="28" t="s">
        <v>3</v>
      </c>
      <c r="O27" s="28">
        <v>0.08</v>
      </c>
      <c r="P27" s="28" t="s">
        <v>4</v>
      </c>
      <c r="Q27" s="32">
        <v>1</v>
      </c>
      <c r="R27" s="111">
        <f t="shared" si="18"/>
        <v>20</v>
      </c>
      <c r="S27" s="43">
        <f>30*8</f>
        <v>240</v>
      </c>
      <c r="T27" s="43"/>
      <c r="U27" s="43">
        <v>255</v>
      </c>
      <c r="V27" s="43"/>
      <c r="W27" s="43">
        <v>1880</v>
      </c>
      <c r="X27" s="43"/>
      <c r="Y27" s="43">
        <f>E27*0.8</f>
        <v>7773.4657504000006</v>
      </c>
      <c r="Z27" s="43">
        <f t="shared" si="14"/>
        <v>1724</v>
      </c>
      <c r="AA27" s="109">
        <f t="shared" si="15"/>
        <v>982.71226557466673</v>
      </c>
      <c r="AB27" s="109">
        <f t="shared" si="16"/>
        <v>77.916666666666657</v>
      </c>
      <c r="AC27" s="43">
        <f>SUM(U27:V27)*(0.5+1.5*0.35)*0.6</f>
        <v>156.82499999999999</v>
      </c>
      <c r="AD27" s="43">
        <v>329</v>
      </c>
      <c r="AE27" s="43"/>
      <c r="AF27" s="43">
        <v>1</v>
      </c>
      <c r="AG27" s="75">
        <f t="shared" si="17"/>
        <v>515.82500000000005</v>
      </c>
      <c r="AH27" s="89">
        <f t="shared" si="9"/>
        <v>-351.27405785999997</v>
      </c>
      <c r="AK27" s="138">
        <f t="shared" si="10"/>
        <v>0.89236804864330332</v>
      </c>
      <c r="AL27" s="138">
        <f t="shared" si="20"/>
        <v>0.31902552204176332</v>
      </c>
    </row>
    <row r="28" spans="1:38" s="11" customFormat="1" ht="16.149999999999999" customHeight="1">
      <c r="A28" s="31">
        <v>109</v>
      </c>
      <c r="B28" s="47">
        <v>4945.0618799999993</v>
      </c>
      <c r="C28" s="47">
        <v>216.79812000000001</v>
      </c>
      <c r="D28" s="48"/>
      <c r="E28" s="87">
        <f t="shared" si="11"/>
        <v>5161.8599999999997</v>
      </c>
      <c r="F28" s="47">
        <v>270</v>
      </c>
      <c r="G28" s="47"/>
      <c r="H28" s="47"/>
      <c r="I28" s="87">
        <f t="shared" si="12"/>
        <v>270</v>
      </c>
      <c r="J28" s="84">
        <f t="shared" si="5"/>
        <v>475.20083159999984</v>
      </c>
      <c r="K28" s="87">
        <f t="shared" si="6"/>
        <v>25.649999999999995</v>
      </c>
      <c r="L28" s="15" t="s">
        <v>46</v>
      </c>
      <c r="M28" s="28"/>
      <c r="N28" s="28"/>
      <c r="O28" s="28" t="s">
        <v>65</v>
      </c>
      <c r="P28" s="28" t="s">
        <v>4</v>
      </c>
      <c r="Q28" s="32"/>
      <c r="R28" s="111">
        <f t="shared" si="18"/>
        <v>0</v>
      </c>
      <c r="S28" s="43"/>
      <c r="T28" s="43"/>
      <c r="U28" s="43"/>
      <c r="V28" s="43"/>
      <c r="W28" s="43">
        <v>980</v>
      </c>
      <c r="X28" s="43"/>
      <c r="Y28" s="43">
        <f>W28</f>
        <v>980</v>
      </c>
      <c r="Z28" s="43">
        <f t="shared" si="14"/>
        <v>270</v>
      </c>
      <c r="AA28" s="109">
        <f t="shared" si="15"/>
        <v>127.80996666666664</v>
      </c>
      <c r="AB28" s="109">
        <f t="shared" si="16"/>
        <v>36.337499999999999</v>
      </c>
      <c r="AC28" s="43">
        <f t="shared" si="19"/>
        <v>0</v>
      </c>
      <c r="AD28" s="43">
        <v>171.5</v>
      </c>
      <c r="AE28" s="43"/>
      <c r="AF28" s="43">
        <v>3</v>
      </c>
      <c r="AG28" s="75">
        <f t="shared" si="17"/>
        <v>157.80996666666664</v>
      </c>
      <c r="AH28" s="89">
        <f t="shared" si="9"/>
        <v>-317.39086493333321</v>
      </c>
      <c r="AK28" s="138">
        <f t="shared" si="10"/>
        <v>0.92059999999999975</v>
      </c>
      <c r="AL28" s="138">
        <f t="shared" si="20"/>
        <v>0.95</v>
      </c>
    </row>
    <row r="29" spans="1:38" s="11" customFormat="1" ht="16.149999999999999" customHeight="1">
      <c r="A29" s="31">
        <v>112</v>
      </c>
      <c r="B29" s="47">
        <v>9652.8495359999979</v>
      </c>
      <c r="C29" s="47">
        <v>980</v>
      </c>
      <c r="D29" s="48"/>
      <c r="E29" s="87">
        <f t="shared" si="11"/>
        <v>10632.849535999998</v>
      </c>
      <c r="F29" s="47">
        <v>1133</v>
      </c>
      <c r="G29" s="47">
        <v>404</v>
      </c>
      <c r="H29" s="47"/>
      <c r="I29" s="87">
        <f t="shared" si="12"/>
        <v>1537</v>
      </c>
      <c r="J29" s="84">
        <f t="shared" si="5"/>
        <v>941.52070591999973</v>
      </c>
      <c r="K29" s="87">
        <f t="shared" si="6"/>
        <v>117.73499999999999</v>
      </c>
      <c r="L29" s="15" t="s">
        <v>46</v>
      </c>
      <c r="M29" s="28"/>
      <c r="N29" s="28"/>
      <c r="O29" s="28" t="s">
        <v>65</v>
      </c>
      <c r="P29" s="28" t="s">
        <v>4</v>
      </c>
      <c r="Q29" s="32"/>
      <c r="R29" s="111">
        <f t="shared" si="18"/>
        <v>0</v>
      </c>
      <c r="S29" s="43"/>
      <c r="T29" s="43"/>
      <c r="U29" s="43">
        <v>420</v>
      </c>
      <c r="V29" s="43"/>
      <c r="W29" s="43"/>
      <c r="X29" s="43"/>
      <c r="Y29" s="43">
        <f>E29*0.9</f>
        <v>9569.5645823999985</v>
      </c>
      <c r="Z29" s="43">
        <f t="shared" si="14"/>
        <v>1537</v>
      </c>
      <c r="AA29" s="109">
        <f t="shared" si="15"/>
        <v>1200.4389000479998</v>
      </c>
      <c r="AB29" s="109">
        <f t="shared" si="16"/>
        <v>166.79124999999999</v>
      </c>
      <c r="AC29" s="43">
        <f t="shared" si="19"/>
        <v>430.49999999999994</v>
      </c>
      <c r="AD29" s="43">
        <v>367.5</v>
      </c>
      <c r="AE29" s="43"/>
      <c r="AF29" s="43"/>
      <c r="AG29" s="75">
        <f t="shared" si="17"/>
        <v>798</v>
      </c>
      <c r="AH29" s="89">
        <f t="shared" si="9"/>
        <v>-143.52070591999973</v>
      </c>
      <c r="AK29" s="138">
        <f t="shared" si="10"/>
        <v>0.88548295800882104</v>
      </c>
      <c r="AL29" s="138">
        <f t="shared" si="20"/>
        <v>0.76600520494469737</v>
      </c>
    </row>
    <row r="30" spans="1:38" s="11" customFormat="1" ht="16.149999999999999" customHeight="1">
      <c r="A30" s="31">
        <v>113</v>
      </c>
      <c r="B30" s="47">
        <v>4559.3315459999994</v>
      </c>
      <c r="C30" s="47"/>
      <c r="D30" s="48"/>
      <c r="E30" s="87">
        <f t="shared" si="11"/>
        <v>4559.3315459999994</v>
      </c>
      <c r="F30" s="47">
        <v>320</v>
      </c>
      <c r="G30" s="47">
        <v>3770</v>
      </c>
      <c r="H30" s="47"/>
      <c r="I30" s="87">
        <f t="shared" si="12"/>
        <v>4090</v>
      </c>
      <c r="J30" s="84">
        <f t="shared" si="5"/>
        <v>433.1364968699998</v>
      </c>
      <c r="K30" s="87">
        <f t="shared" si="6"/>
        <v>124.64999999999999</v>
      </c>
      <c r="L30" s="15" t="s">
        <v>46</v>
      </c>
      <c r="M30" s="28"/>
      <c r="N30" s="28"/>
      <c r="O30" s="28" t="s">
        <v>65</v>
      </c>
      <c r="P30" s="28" t="s">
        <v>4</v>
      </c>
      <c r="Q30" s="32"/>
      <c r="R30" s="111">
        <f t="shared" si="18"/>
        <v>0</v>
      </c>
      <c r="S30" s="43"/>
      <c r="T30" s="43"/>
      <c r="U30" s="43">
        <v>480</v>
      </c>
      <c r="V30" s="43"/>
      <c r="W30" s="43">
        <v>1000</v>
      </c>
      <c r="X30" s="43"/>
      <c r="Y30" s="43">
        <f>E30*0.9</f>
        <v>4103.3983914</v>
      </c>
      <c r="Z30" s="43">
        <f t="shared" si="14"/>
        <v>4090</v>
      </c>
      <c r="AA30" s="109">
        <f t="shared" si="15"/>
        <v>552.2490335092499</v>
      </c>
      <c r="AB30" s="109">
        <f t="shared" si="16"/>
        <v>176.58750000000001</v>
      </c>
      <c r="AC30" s="43">
        <f t="shared" si="19"/>
        <v>491.99999999999994</v>
      </c>
      <c r="AD30" s="43">
        <v>175</v>
      </c>
      <c r="AE30" s="43"/>
      <c r="AF30" s="43"/>
      <c r="AG30" s="75">
        <f t="shared" si="17"/>
        <v>552.2490335092499</v>
      </c>
      <c r="AH30" s="89">
        <f t="shared" si="9"/>
        <v>119.1125366392501</v>
      </c>
      <c r="AK30" s="138">
        <f t="shared" si="10"/>
        <v>0.94999999999999984</v>
      </c>
      <c r="AL30" s="138">
        <f t="shared" si="20"/>
        <v>0.30476772616136921</v>
      </c>
    </row>
    <row r="31" spans="1:38" s="11" customFormat="1" ht="16.149999999999999" customHeight="1">
      <c r="A31" s="31">
        <v>116</v>
      </c>
      <c r="B31" s="47">
        <v>5845.9175280000009</v>
      </c>
      <c r="C31" s="47">
        <v>100</v>
      </c>
      <c r="D31" s="48"/>
      <c r="E31" s="87">
        <f t="shared" si="11"/>
        <v>5945.9175280000009</v>
      </c>
      <c r="F31" s="47"/>
      <c r="G31" s="47">
        <f>800+750</f>
        <v>1550</v>
      </c>
      <c r="H31" s="47"/>
      <c r="I31" s="87">
        <f t="shared" si="12"/>
        <v>1550</v>
      </c>
      <c r="J31" s="84">
        <f t="shared" si="5"/>
        <v>557.86216516000013</v>
      </c>
      <c r="K31" s="87">
        <f t="shared" si="6"/>
        <v>38.75</v>
      </c>
      <c r="L31" s="15" t="s">
        <v>46</v>
      </c>
      <c r="M31" s="28"/>
      <c r="N31" s="28"/>
      <c r="O31" s="28" t="s">
        <v>65</v>
      </c>
      <c r="P31" s="28" t="s">
        <v>4</v>
      </c>
      <c r="Q31" s="32"/>
      <c r="R31" s="111">
        <f t="shared" si="18"/>
        <v>0</v>
      </c>
      <c r="S31" s="43"/>
      <c r="T31" s="43"/>
      <c r="U31" s="43">
        <v>240</v>
      </c>
      <c r="V31" s="43"/>
      <c r="W31" s="43">
        <v>945</v>
      </c>
      <c r="X31" s="43"/>
      <c r="Y31" s="43">
        <f>E31*0.75</f>
        <v>4459.4381460000004</v>
      </c>
      <c r="Z31" s="43">
        <f>I31*0.75</f>
        <v>1162.5</v>
      </c>
      <c r="AA31" s="109">
        <f t="shared" si="15"/>
        <v>592.72855048250005</v>
      </c>
      <c r="AB31" s="109">
        <f t="shared" si="16"/>
        <v>41.171875</v>
      </c>
      <c r="AC31" s="43">
        <f t="shared" si="19"/>
        <v>245.99999999999997</v>
      </c>
      <c r="AD31" s="43">
        <v>165.375</v>
      </c>
      <c r="AE31" s="43"/>
      <c r="AF31" s="43">
        <v>1</v>
      </c>
      <c r="AG31" s="75">
        <f t="shared" si="17"/>
        <v>421.375</v>
      </c>
      <c r="AH31" s="89">
        <f t="shared" si="9"/>
        <v>-136.48716516000013</v>
      </c>
      <c r="AK31" s="138">
        <f t="shared" si="10"/>
        <v>0.93822721646064511</v>
      </c>
      <c r="AL31" s="138">
        <f t="shared" si="20"/>
        <v>0.25</v>
      </c>
    </row>
    <row r="32" spans="1:38" s="11" customFormat="1" ht="16.149999999999999" customHeight="1">
      <c r="A32" s="31">
        <v>117</v>
      </c>
      <c r="B32" s="47">
        <v>5484.9924360000005</v>
      </c>
      <c r="C32" s="47">
        <v>490</v>
      </c>
      <c r="D32" s="49"/>
      <c r="E32" s="82">
        <f t="shared" si="11"/>
        <v>5974.9924360000005</v>
      </c>
      <c r="F32" s="50">
        <v>150</v>
      </c>
      <c r="G32" s="50">
        <f>165+1172</f>
        <v>1337</v>
      </c>
      <c r="H32" s="50"/>
      <c r="I32" s="82">
        <f t="shared" si="12"/>
        <v>1487</v>
      </c>
      <c r="J32" s="84">
        <f t="shared" si="5"/>
        <v>533.32428142000003</v>
      </c>
      <c r="K32" s="82">
        <f t="shared" si="6"/>
        <v>47.674999999999997</v>
      </c>
      <c r="L32" s="16" t="s">
        <v>46</v>
      </c>
      <c r="M32" s="29"/>
      <c r="N32" s="29"/>
      <c r="O32" s="29" t="s">
        <v>65</v>
      </c>
      <c r="P32" s="26" t="s">
        <v>4</v>
      </c>
      <c r="Q32" s="32"/>
      <c r="R32" s="111">
        <f t="shared" si="18"/>
        <v>0</v>
      </c>
      <c r="S32" s="45"/>
      <c r="T32" s="45"/>
      <c r="U32" s="43">
        <v>300</v>
      </c>
      <c r="V32" s="43"/>
      <c r="W32" s="43">
        <f>76*8</f>
        <v>608</v>
      </c>
      <c r="X32" s="45"/>
      <c r="Y32" s="40">
        <f>E32*0.95</f>
        <v>5676.2428141999999</v>
      </c>
      <c r="Z32" s="40">
        <f>I32*0.95</f>
        <v>1412.6499999999999</v>
      </c>
      <c r="AA32" s="109">
        <f t="shared" si="15"/>
        <v>717.76559541108315</v>
      </c>
      <c r="AB32" s="109">
        <f t="shared" si="16"/>
        <v>64.162604166666654</v>
      </c>
      <c r="AC32" s="43">
        <f t="shared" si="19"/>
        <v>307.5</v>
      </c>
      <c r="AD32" s="43">
        <v>106.39999999999999</v>
      </c>
      <c r="AE32" s="43"/>
      <c r="AF32" s="45"/>
      <c r="AG32" s="75">
        <f t="shared" si="17"/>
        <v>413.9</v>
      </c>
      <c r="AH32" s="75">
        <f t="shared" si="9"/>
        <v>-119.42428142000006</v>
      </c>
      <c r="AK32" s="138">
        <f t="shared" si="10"/>
        <v>0.89259406958686893</v>
      </c>
      <c r="AL32" s="138">
        <f t="shared" si="20"/>
        <v>0.32061197041022194</v>
      </c>
    </row>
    <row r="33" spans="1:38" s="11" customFormat="1" ht="16.149999999999999" customHeight="1">
      <c r="A33" s="31">
        <v>118</v>
      </c>
      <c r="B33" s="47">
        <v>3654.5576759999999</v>
      </c>
      <c r="C33" s="47">
        <v>700</v>
      </c>
      <c r="D33" s="49"/>
      <c r="E33" s="82">
        <f t="shared" si="11"/>
        <v>4354.5576760000004</v>
      </c>
      <c r="F33" s="50">
        <v>1750</v>
      </c>
      <c r="G33" s="50">
        <f>560+70</f>
        <v>630</v>
      </c>
      <c r="H33" s="50"/>
      <c r="I33" s="82">
        <f t="shared" si="12"/>
        <v>2380</v>
      </c>
      <c r="J33" s="84">
        <f t="shared" si="5"/>
        <v>364.68297921999999</v>
      </c>
      <c r="K33" s="82">
        <f t="shared" si="6"/>
        <v>181.99999999999997</v>
      </c>
      <c r="L33" s="16" t="s">
        <v>46</v>
      </c>
      <c r="M33" s="29"/>
      <c r="N33" s="29"/>
      <c r="O33" s="29" t="s">
        <v>65</v>
      </c>
      <c r="P33" s="26" t="s">
        <v>4</v>
      </c>
      <c r="Q33" s="32"/>
      <c r="R33" s="111">
        <f t="shared" si="18"/>
        <v>0</v>
      </c>
      <c r="S33" s="45"/>
      <c r="T33" s="45"/>
      <c r="U33" s="43">
        <v>400</v>
      </c>
      <c r="V33" s="43"/>
      <c r="W33" s="43">
        <f>92*8</f>
        <v>736</v>
      </c>
      <c r="X33" s="45"/>
      <c r="Y33" s="40">
        <f>E33*0.95</f>
        <v>4136.8297922000002</v>
      </c>
      <c r="Z33" s="40">
        <f>I33*0.95</f>
        <v>2261</v>
      </c>
      <c r="AA33" s="109">
        <f t="shared" si="15"/>
        <v>490.8025095335833</v>
      </c>
      <c r="AB33" s="109">
        <f t="shared" si="16"/>
        <v>244.94166666666666</v>
      </c>
      <c r="AC33" s="43">
        <f t="shared" si="19"/>
        <v>409.99999999999994</v>
      </c>
      <c r="AD33" s="43">
        <v>128.79999999999998</v>
      </c>
      <c r="AE33" s="43"/>
      <c r="AF33" s="45"/>
      <c r="AG33" s="75">
        <f t="shared" si="17"/>
        <v>490.8025095335833</v>
      </c>
      <c r="AH33" s="75">
        <f t="shared" si="9"/>
        <v>126.11953031358331</v>
      </c>
      <c r="AK33" s="138">
        <f t="shared" si="10"/>
        <v>0.8374742197811228</v>
      </c>
      <c r="AL33" s="138">
        <f t="shared" si="20"/>
        <v>0.76470588235294112</v>
      </c>
    </row>
    <row r="34" spans="1:38" s="11" customFormat="1" ht="16.149999999999999" customHeight="1">
      <c r="A34" s="31">
        <v>122</v>
      </c>
      <c r="B34" s="47">
        <v>6241.9810200000011</v>
      </c>
      <c r="C34" s="47">
        <v>783.40697999999975</v>
      </c>
      <c r="D34" s="49"/>
      <c r="E34" s="82">
        <f t="shared" si="11"/>
        <v>7025.3880000000008</v>
      </c>
      <c r="F34" s="50">
        <v>1460</v>
      </c>
      <c r="G34" s="50"/>
      <c r="H34" s="50"/>
      <c r="I34" s="82">
        <f t="shared" si="12"/>
        <v>1460</v>
      </c>
      <c r="J34" s="84">
        <f t="shared" si="5"/>
        <v>612.57337140000004</v>
      </c>
      <c r="K34" s="82">
        <f t="shared" si="6"/>
        <v>138.69999999999999</v>
      </c>
      <c r="L34" s="92" t="s">
        <v>64</v>
      </c>
      <c r="M34" s="29"/>
      <c r="N34" s="28" t="s">
        <v>3</v>
      </c>
      <c r="O34" s="29">
        <v>0.11</v>
      </c>
      <c r="P34" s="26" t="s">
        <v>4</v>
      </c>
      <c r="Q34" s="32"/>
      <c r="R34" s="111">
        <f t="shared" si="18"/>
        <v>0</v>
      </c>
      <c r="S34" s="45"/>
      <c r="T34" s="45"/>
      <c r="U34" s="43">
        <v>480</v>
      </c>
      <c r="V34" s="43"/>
      <c r="W34" s="43">
        <f>222*8</f>
        <v>1776</v>
      </c>
      <c r="X34" s="45"/>
      <c r="Y34" s="40">
        <f>E34*0.95</f>
        <v>6674.1186000000007</v>
      </c>
      <c r="Z34" s="40">
        <f>I34*0.95</f>
        <v>1387</v>
      </c>
      <c r="AA34" s="109">
        <f t="shared" si="15"/>
        <v>824.4216623425001</v>
      </c>
      <c r="AB34" s="109">
        <f t="shared" si="16"/>
        <v>186.66708333333332</v>
      </c>
      <c r="AC34" s="43">
        <f t="shared" si="19"/>
        <v>491.99999999999994</v>
      </c>
      <c r="AD34" s="43">
        <v>310.79999999999995</v>
      </c>
      <c r="AE34" s="43"/>
      <c r="AF34" s="45"/>
      <c r="AG34" s="75">
        <f t="shared" si="17"/>
        <v>802.8</v>
      </c>
      <c r="AH34" s="75">
        <f t="shared" si="9"/>
        <v>190.22662859999991</v>
      </c>
      <c r="AK34" s="138">
        <f t="shared" si="10"/>
        <v>0.87194240574328419</v>
      </c>
      <c r="AL34" s="138">
        <f t="shared" si="20"/>
        <v>0.95</v>
      </c>
    </row>
    <row r="35" spans="1:38" s="11" customFormat="1" ht="16.149999999999999" customHeight="1">
      <c r="A35" s="31">
        <v>123</v>
      </c>
      <c r="B35" s="47">
        <v>6094.0396440000013</v>
      </c>
      <c r="C35" s="47">
        <v>522.72435600000006</v>
      </c>
      <c r="D35" s="49"/>
      <c r="E35" s="82">
        <f t="shared" si="11"/>
        <v>6616.764000000001</v>
      </c>
      <c r="F35" s="50">
        <v>2100</v>
      </c>
      <c r="G35" s="50"/>
      <c r="H35" s="50"/>
      <c r="I35" s="82">
        <f t="shared" si="12"/>
        <v>2100</v>
      </c>
      <c r="J35" s="84">
        <f t="shared" si="5"/>
        <v>592.0018750800001</v>
      </c>
      <c r="K35" s="82">
        <f t="shared" si="6"/>
        <v>199.49999999999997</v>
      </c>
      <c r="L35" s="92" t="s">
        <v>64</v>
      </c>
      <c r="M35" s="29"/>
      <c r="N35" s="28" t="s">
        <v>3</v>
      </c>
      <c r="O35" s="29">
        <v>0.3</v>
      </c>
      <c r="P35" s="26" t="s">
        <v>75</v>
      </c>
      <c r="Q35" s="32"/>
      <c r="R35" s="111">
        <f t="shared" si="18"/>
        <v>0</v>
      </c>
      <c r="S35" s="45"/>
      <c r="T35" s="45"/>
      <c r="U35" s="43"/>
      <c r="V35" s="43"/>
      <c r="W35" s="43">
        <f>56*8</f>
        <v>448</v>
      </c>
      <c r="X35" s="45"/>
      <c r="Y35" s="40">
        <f>W35</f>
        <v>448</v>
      </c>
      <c r="Z35" s="40">
        <f>I35*0.6</f>
        <v>1260</v>
      </c>
      <c r="AA35" s="109">
        <f t="shared" si="15"/>
        <v>56.783626666666663</v>
      </c>
      <c r="AB35" s="109">
        <f t="shared" si="16"/>
        <v>169.57499999999999</v>
      </c>
      <c r="AC35" s="43">
        <f t="shared" si="19"/>
        <v>0</v>
      </c>
      <c r="AD35" s="43">
        <v>78.399999999999991</v>
      </c>
      <c r="AE35" s="43"/>
      <c r="AF35" s="45"/>
      <c r="AG35" s="75">
        <f t="shared" si="17"/>
        <v>56.783626666666663</v>
      </c>
      <c r="AH35" s="75">
        <f t="shared" si="9"/>
        <v>-535.21824841333341</v>
      </c>
      <c r="AK35" s="138">
        <f t="shared" si="10"/>
        <v>0.89469999999999994</v>
      </c>
      <c r="AL35" s="138">
        <f t="shared" si="20"/>
        <v>0.95</v>
      </c>
    </row>
    <row r="36" spans="1:38" s="11" customFormat="1" ht="16.149999999999999" customHeight="1">
      <c r="A36" s="31">
        <v>124</v>
      </c>
      <c r="B36" s="47">
        <v>5745.7012140000006</v>
      </c>
      <c r="C36" s="47"/>
      <c r="D36" s="49"/>
      <c r="E36" s="82">
        <f t="shared" si="11"/>
        <v>5745.7012140000006</v>
      </c>
      <c r="F36" s="50">
        <v>1800</v>
      </c>
      <c r="G36" s="50"/>
      <c r="H36" s="50"/>
      <c r="I36" s="82">
        <f t="shared" si="12"/>
        <v>1800</v>
      </c>
      <c r="J36" s="84">
        <f t="shared" si="5"/>
        <v>545.84161532999997</v>
      </c>
      <c r="K36" s="82">
        <f t="shared" si="6"/>
        <v>170.99999999999997</v>
      </c>
      <c r="L36" s="92" t="s">
        <v>64</v>
      </c>
      <c r="M36" s="29"/>
      <c r="N36" s="28" t="s">
        <v>3</v>
      </c>
      <c r="O36" s="29">
        <v>0.25</v>
      </c>
      <c r="P36" s="26" t="s">
        <v>4</v>
      </c>
      <c r="Q36" s="32"/>
      <c r="R36" s="111">
        <f t="shared" si="18"/>
        <v>0</v>
      </c>
      <c r="S36" s="45"/>
      <c r="T36" s="45"/>
      <c r="U36" s="43">
        <v>300</v>
      </c>
      <c r="V36" s="43"/>
      <c r="W36" s="43">
        <v>800</v>
      </c>
      <c r="X36" s="45"/>
      <c r="Y36" s="40">
        <f>E36*0.95</f>
        <v>5458.4161533000006</v>
      </c>
      <c r="Z36" s="40">
        <f>I36*0.95</f>
        <v>1710</v>
      </c>
      <c r="AA36" s="109">
        <f t="shared" si="15"/>
        <v>734.611840631625</v>
      </c>
      <c r="AB36" s="109">
        <f t="shared" si="16"/>
        <v>230.13749999999999</v>
      </c>
      <c r="AC36" s="43">
        <f t="shared" si="19"/>
        <v>307.5</v>
      </c>
      <c r="AD36" s="43">
        <v>140</v>
      </c>
      <c r="AE36" s="43"/>
      <c r="AF36" s="45"/>
      <c r="AG36" s="75">
        <f t="shared" si="17"/>
        <v>447.5</v>
      </c>
      <c r="AH36" s="75">
        <f t="shared" si="9"/>
        <v>-98.341615329999968</v>
      </c>
      <c r="AK36" s="138">
        <f t="shared" si="10"/>
        <v>0.95</v>
      </c>
      <c r="AL36" s="138">
        <f t="shared" si="20"/>
        <v>0.95</v>
      </c>
    </row>
    <row r="37" spans="1:38" s="11" customFormat="1" ht="16.149999999999999" customHeight="1">
      <c r="A37" s="31">
        <v>125</v>
      </c>
      <c r="B37" s="47">
        <v>9427.6407060000001</v>
      </c>
      <c r="C37" s="47"/>
      <c r="D37" s="49"/>
      <c r="E37" s="82">
        <f t="shared" si="11"/>
        <v>9427.6407060000001</v>
      </c>
      <c r="F37" s="50"/>
      <c r="G37" s="50"/>
      <c r="H37" s="50"/>
      <c r="I37" s="82"/>
      <c r="J37" s="84">
        <f t="shared" si="5"/>
        <v>895.6258670699998</v>
      </c>
      <c r="K37" s="82">
        <f t="shared" si="6"/>
        <v>0</v>
      </c>
      <c r="L37" s="92" t="s">
        <v>64</v>
      </c>
      <c r="M37" s="29"/>
      <c r="N37" s="28" t="s">
        <v>3</v>
      </c>
      <c r="O37" s="29">
        <v>0.12</v>
      </c>
      <c r="P37" s="26" t="s">
        <v>4</v>
      </c>
      <c r="Q37" s="32"/>
      <c r="R37" s="111">
        <f t="shared" si="18"/>
        <v>0</v>
      </c>
      <c r="S37" s="45"/>
      <c r="T37" s="45"/>
      <c r="U37" s="43">
        <v>100</v>
      </c>
      <c r="V37" s="43"/>
      <c r="W37" s="43">
        <f>95*8</f>
        <v>760</v>
      </c>
      <c r="X37" s="45"/>
      <c r="Y37" s="40">
        <f>E37*0.95</f>
        <v>8956.2586706999991</v>
      </c>
      <c r="Z37" s="40"/>
      <c r="AA37" s="109">
        <f t="shared" si="15"/>
        <v>1205.3631460983745</v>
      </c>
      <c r="AB37" s="109">
        <f t="shared" si="16"/>
        <v>0</v>
      </c>
      <c r="AC37" s="43">
        <f t="shared" si="19"/>
        <v>102.49999999999999</v>
      </c>
      <c r="AD37" s="43">
        <v>133</v>
      </c>
      <c r="AE37" s="43"/>
      <c r="AF37" s="45"/>
      <c r="AG37" s="75">
        <f t="shared" si="17"/>
        <v>235.5</v>
      </c>
      <c r="AH37" s="75">
        <f t="shared" si="9"/>
        <v>-660.1258670699998</v>
      </c>
      <c r="AK37" s="138">
        <f t="shared" si="10"/>
        <v>0.94999999999999984</v>
      </c>
      <c r="AL37" s="138"/>
    </row>
    <row r="38" spans="1:38" s="11" customFormat="1" ht="16.149999999999999" customHeight="1">
      <c r="A38" s="31">
        <v>127</v>
      </c>
      <c r="B38" s="47">
        <v>8094.1137419999995</v>
      </c>
      <c r="C38" s="47">
        <v>2400</v>
      </c>
      <c r="D38" s="49"/>
      <c r="E38" s="82">
        <f t="shared" si="11"/>
        <v>10494.113742</v>
      </c>
      <c r="F38" s="50"/>
      <c r="G38" s="50"/>
      <c r="H38" s="50"/>
      <c r="I38" s="82"/>
      <c r="J38" s="84">
        <f t="shared" si="5"/>
        <v>828.94080548999978</v>
      </c>
      <c r="K38" s="82">
        <f t="shared" si="6"/>
        <v>0</v>
      </c>
      <c r="L38" s="92" t="s">
        <v>64</v>
      </c>
      <c r="M38" s="29"/>
      <c r="N38" s="28" t="s">
        <v>3</v>
      </c>
      <c r="O38" s="29" t="s">
        <v>103</v>
      </c>
      <c r="P38" s="26" t="s">
        <v>4</v>
      </c>
      <c r="Q38" s="32">
        <v>1</v>
      </c>
      <c r="R38" s="111">
        <f t="shared" si="18"/>
        <v>20</v>
      </c>
      <c r="S38" s="45"/>
      <c r="T38" s="45"/>
      <c r="U38" s="65"/>
      <c r="V38" s="43">
        <f>220*6</f>
        <v>1320</v>
      </c>
      <c r="W38" s="43"/>
      <c r="X38" s="45"/>
      <c r="Y38" s="40">
        <f t="shared" ref="Y38:Y41" si="21">E38*0.9</f>
        <v>9444.7023678000005</v>
      </c>
      <c r="Z38" s="40">
        <f>220*20</f>
        <v>4400</v>
      </c>
      <c r="AA38" s="109">
        <f>Y38*1.7/12*AK38*0.6</f>
        <v>634.13971619984989</v>
      </c>
      <c r="AB38" s="109">
        <f t="shared" si="16"/>
        <v>0</v>
      </c>
      <c r="AC38" s="43">
        <f t="shared" si="19"/>
        <v>1352.9999999999998</v>
      </c>
      <c r="AD38" s="43"/>
      <c r="AE38" s="43"/>
      <c r="AF38" s="45"/>
      <c r="AG38" s="75">
        <f t="shared" si="17"/>
        <v>654.13971619984989</v>
      </c>
      <c r="AH38" s="75">
        <f t="shared" si="9"/>
        <v>-174.80108929014989</v>
      </c>
      <c r="AK38" s="138">
        <f t="shared" si="10"/>
        <v>0.78991025432893569</v>
      </c>
      <c r="AL38" s="138"/>
    </row>
    <row r="39" spans="1:38" s="11" customFormat="1" ht="16.149999999999999" customHeight="1">
      <c r="A39" s="31">
        <v>128</v>
      </c>
      <c r="B39" s="47">
        <v>5017.8680640000011</v>
      </c>
      <c r="C39" s="47">
        <v>3000</v>
      </c>
      <c r="D39" s="49"/>
      <c r="E39" s="82">
        <f t="shared" si="11"/>
        <v>8017.8680640000011</v>
      </c>
      <c r="F39" s="50"/>
      <c r="G39" s="50"/>
      <c r="H39" s="50"/>
      <c r="I39" s="82"/>
      <c r="J39" s="84">
        <f t="shared" si="5"/>
        <v>551.69746608000003</v>
      </c>
      <c r="K39" s="82">
        <f t="shared" si="6"/>
        <v>0</v>
      </c>
      <c r="L39" s="92" t="s">
        <v>64</v>
      </c>
      <c r="M39" s="29"/>
      <c r="N39" s="28"/>
      <c r="O39" s="29"/>
      <c r="P39" s="26"/>
      <c r="Q39" s="32"/>
      <c r="R39" s="111">
        <f t="shared" si="18"/>
        <v>0</v>
      </c>
      <c r="S39" s="45"/>
      <c r="T39" s="45"/>
      <c r="U39" s="43"/>
      <c r="V39" s="43">
        <f>120*6</f>
        <v>720</v>
      </c>
      <c r="W39" s="43"/>
      <c r="X39" s="45"/>
      <c r="Y39" s="40">
        <f t="shared" si="21"/>
        <v>7216.0812576000008</v>
      </c>
      <c r="Z39" s="40">
        <f>120*20</f>
        <v>2400</v>
      </c>
      <c r="AA39" s="109">
        <f>Y39*1.7/12*AK39*0.6</f>
        <v>422.04856155120001</v>
      </c>
      <c r="AB39" s="109">
        <f t="shared" si="16"/>
        <v>0</v>
      </c>
      <c r="AC39" s="43">
        <f t="shared" si="19"/>
        <v>737.99999999999989</v>
      </c>
      <c r="AD39" s="65"/>
      <c r="AE39" s="65"/>
      <c r="AF39" s="45"/>
      <c r="AG39" s="75">
        <f t="shared" si="17"/>
        <v>422.04856155120001</v>
      </c>
      <c r="AH39" s="75">
        <f t="shared" si="9"/>
        <v>-129.64890452880002</v>
      </c>
      <c r="AK39" s="138">
        <f t="shared" si="10"/>
        <v>0.68808498927178152</v>
      </c>
      <c r="AL39" s="138"/>
    </row>
    <row r="40" spans="1:38" s="11" customFormat="1" ht="16.149999999999999" customHeight="1">
      <c r="A40" s="31">
        <v>129</v>
      </c>
      <c r="B40" s="47">
        <v>5541.0715800000007</v>
      </c>
      <c r="C40" s="47">
        <v>600.88841999999977</v>
      </c>
      <c r="D40" s="49"/>
      <c r="E40" s="82">
        <f t="shared" si="11"/>
        <v>6141.9600000000009</v>
      </c>
      <c r="F40" s="50"/>
      <c r="G40" s="50"/>
      <c r="H40" s="50"/>
      <c r="I40" s="82"/>
      <c r="J40" s="84">
        <f t="shared" si="5"/>
        <v>541.42401060000009</v>
      </c>
      <c r="K40" s="82">
        <f t="shared" si="6"/>
        <v>0</v>
      </c>
      <c r="L40" s="92" t="s">
        <v>64</v>
      </c>
      <c r="M40" s="29"/>
      <c r="N40" s="28" t="s">
        <v>3</v>
      </c>
      <c r="O40" s="29">
        <v>7.0000000000000007E-2</v>
      </c>
      <c r="P40" s="26" t="s">
        <v>4</v>
      </c>
      <c r="Q40" s="32"/>
      <c r="R40" s="111">
        <f t="shared" si="18"/>
        <v>0</v>
      </c>
      <c r="S40" s="45"/>
      <c r="T40" s="45"/>
      <c r="U40" s="43"/>
      <c r="V40" s="43"/>
      <c r="W40" s="43"/>
      <c r="X40" s="45"/>
      <c r="Y40" s="40">
        <f t="shared" si="21"/>
        <v>5527.764000000001</v>
      </c>
      <c r="Z40" s="40"/>
      <c r="AA40" s="109">
        <f t="shared" si="15"/>
        <v>690.31561351500011</v>
      </c>
      <c r="AB40" s="109">
        <f t="shared" si="16"/>
        <v>0</v>
      </c>
      <c r="AC40" s="43"/>
      <c r="AD40" s="65"/>
      <c r="AE40" s="65"/>
      <c r="AF40" s="45"/>
      <c r="AG40" s="75">
        <f t="shared" si="17"/>
        <v>0</v>
      </c>
      <c r="AH40" s="75">
        <f t="shared" si="9"/>
        <v>-541.42401060000009</v>
      </c>
      <c r="AK40" s="138">
        <f t="shared" si="10"/>
        <v>0.88151666666666662</v>
      </c>
      <c r="AL40" s="138"/>
    </row>
    <row r="41" spans="1:38" s="11" customFormat="1" ht="16.149999999999999" customHeight="1">
      <c r="A41" s="31">
        <v>130</v>
      </c>
      <c r="B41" s="47">
        <v>5020</v>
      </c>
      <c r="C41" s="47">
        <v>560</v>
      </c>
      <c r="D41" s="48"/>
      <c r="E41" s="82">
        <f t="shared" si="11"/>
        <v>5580</v>
      </c>
      <c r="F41" s="50">
        <v>4562</v>
      </c>
      <c r="G41" s="50">
        <v>3981</v>
      </c>
      <c r="H41" s="50"/>
      <c r="I41" s="82">
        <f t="shared" si="12"/>
        <v>8543</v>
      </c>
      <c r="J41" s="84">
        <f t="shared" si="5"/>
        <v>490.90000000000003</v>
      </c>
      <c r="K41" s="82">
        <f t="shared" si="6"/>
        <v>532.91499999999996</v>
      </c>
      <c r="L41" s="92" t="s">
        <v>64</v>
      </c>
      <c r="M41" s="29"/>
      <c r="N41" s="28" t="s">
        <v>3</v>
      </c>
      <c r="O41" s="29">
        <v>0.4</v>
      </c>
      <c r="P41" s="26" t="s">
        <v>4</v>
      </c>
      <c r="Q41" s="32">
        <v>1</v>
      </c>
      <c r="R41" s="111">
        <f t="shared" si="18"/>
        <v>20</v>
      </c>
      <c r="S41" s="45"/>
      <c r="T41" s="45"/>
      <c r="U41" s="43">
        <v>300</v>
      </c>
      <c r="V41" s="43"/>
      <c r="W41" s="43">
        <f>144*8</f>
        <v>1152</v>
      </c>
      <c r="X41" s="45"/>
      <c r="Y41" s="40">
        <f t="shared" si="21"/>
        <v>5022</v>
      </c>
      <c r="Z41" s="40">
        <f>I41*0.9</f>
        <v>7688.7</v>
      </c>
      <c r="AA41" s="109">
        <f t="shared" si="15"/>
        <v>625.89749999999992</v>
      </c>
      <c r="AB41" s="109">
        <f t="shared" si="16"/>
        <v>679.46662499999979</v>
      </c>
      <c r="AC41" s="43">
        <f>SUM(U41:V41)*(0.5+1.5*0.35)*0.6</f>
        <v>184.5</v>
      </c>
      <c r="AD41" s="43">
        <v>201.6</v>
      </c>
      <c r="AE41" s="43"/>
      <c r="AF41" s="45"/>
      <c r="AG41" s="75">
        <f t="shared" si="17"/>
        <v>406.1</v>
      </c>
      <c r="AH41" s="75">
        <f t="shared" si="9"/>
        <v>-84.800000000000011</v>
      </c>
      <c r="AK41" s="138">
        <f t="shared" si="10"/>
        <v>0.87974910394265238</v>
      </c>
      <c r="AL41" s="138">
        <f>(G41*0.25+F41*0.95+0*H41)/I41</f>
        <v>0.62380311366030661</v>
      </c>
    </row>
    <row r="42" spans="1:38" s="11" customFormat="1" ht="16.149999999999999" customHeight="1">
      <c r="A42" s="8">
        <v>131</v>
      </c>
      <c r="B42" s="47">
        <v>5488.1556179999998</v>
      </c>
      <c r="C42" s="47">
        <v>318.3923820000004</v>
      </c>
      <c r="D42" s="48"/>
      <c r="E42" s="82">
        <f t="shared" si="11"/>
        <v>5806.5479999999998</v>
      </c>
      <c r="F42" s="50">
        <f>570+135</f>
        <v>705</v>
      </c>
      <c r="G42" s="50"/>
      <c r="H42" s="50"/>
      <c r="I42" s="82">
        <f t="shared" si="12"/>
        <v>705</v>
      </c>
      <c r="J42" s="84">
        <f t="shared" si="5"/>
        <v>529.33459326000002</v>
      </c>
      <c r="K42" s="82">
        <f t="shared" si="6"/>
        <v>66.974999999999994</v>
      </c>
      <c r="L42" s="92" t="s">
        <v>64</v>
      </c>
      <c r="M42" s="29"/>
      <c r="N42" s="28" t="s">
        <v>3</v>
      </c>
      <c r="O42" s="29">
        <v>0.08</v>
      </c>
      <c r="P42" s="26" t="s">
        <v>75</v>
      </c>
      <c r="Q42" s="32"/>
      <c r="R42" s="111">
        <f t="shared" si="18"/>
        <v>0</v>
      </c>
      <c r="S42" s="45"/>
      <c r="T42" s="45"/>
      <c r="U42" s="43"/>
      <c r="V42" s="43"/>
      <c r="W42" s="43"/>
      <c r="X42" s="45"/>
      <c r="Y42" s="40">
        <f>W42</f>
        <v>0</v>
      </c>
      <c r="Z42" s="40">
        <f>I42*0.4</f>
        <v>282</v>
      </c>
      <c r="AA42" s="109">
        <f t="shared" si="15"/>
        <v>0</v>
      </c>
      <c r="AB42" s="109">
        <f t="shared" si="16"/>
        <v>37.952499999999993</v>
      </c>
      <c r="AC42" s="43"/>
      <c r="AD42" s="43">
        <v>46.199999999999996</v>
      </c>
      <c r="AE42" s="43"/>
      <c r="AF42" s="45"/>
      <c r="AG42" s="75">
        <f t="shared" si="17"/>
        <v>0</v>
      </c>
      <c r="AH42" s="75">
        <f t="shared" si="9"/>
        <v>-529.33459326000002</v>
      </c>
      <c r="AK42" s="138">
        <f t="shared" si="10"/>
        <v>0.91161666666666674</v>
      </c>
      <c r="AL42" s="138">
        <f>(G42*0.25+F42*0.95+0*H42)/I42</f>
        <v>0.95</v>
      </c>
    </row>
    <row r="43" spans="1:38" s="11" customFormat="1" ht="16.149999999999999" customHeight="1">
      <c r="A43" s="31">
        <v>132</v>
      </c>
      <c r="B43" s="47">
        <v>3542.6825280000003</v>
      </c>
      <c r="C43" s="47">
        <v>495.32947200000001</v>
      </c>
      <c r="D43" s="49"/>
      <c r="E43" s="82">
        <f t="shared" si="11"/>
        <v>4038.0120000000002</v>
      </c>
      <c r="F43" s="50">
        <v>635</v>
      </c>
      <c r="G43" s="50"/>
      <c r="H43" s="50"/>
      <c r="I43" s="82">
        <f t="shared" si="12"/>
        <v>635</v>
      </c>
      <c r="J43" s="84">
        <f t="shared" si="5"/>
        <v>348.93807695999999</v>
      </c>
      <c r="K43" s="82">
        <f t="shared" si="6"/>
        <v>60.324999999999989</v>
      </c>
      <c r="L43" s="92" t="s">
        <v>64</v>
      </c>
      <c r="M43" s="29"/>
      <c r="N43" s="28"/>
      <c r="O43" s="29"/>
      <c r="P43" s="26"/>
      <c r="Q43" s="32"/>
      <c r="R43" s="111">
        <f t="shared" si="18"/>
        <v>0</v>
      </c>
      <c r="S43" s="45">
        <v>495</v>
      </c>
      <c r="T43" s="45"/>
      <c r="U43" s="43"/>
      <c r="V43" s="43"/>
      <c r="W43" s="43"/>
      <c r="X43" s="45"/>
      <c r="Y43" s="40"/>
      <c r="Z43" s="40"/>
      <c r="AA43" s="109">
        <f t="shared" si="15"/>
        <v>0</v>
      </c>
      <c r="AB43" s="109">
        <f t="shared" si="16"/>
        <v>0</v>
      </c>
      <c r="AC43" s="43"/>
      <c r="AD43" s="65"/>
      <c r="AE43" s="65"/>
      <c r="AF43" s="45"/>
      <c r="AG43" s="75">
        <f t="shared" si="17"/>
        <v>0</v>
      </c>
      <c r="AH43" s="75">
        <f t="shared" si="9"/>
        <v>-348.93807695999999</v>
      </c>
      <c r="AK43" s="138">
        <f t="shared" si="10"/>
        <v>0.86413333333333331</v>
      </c>
      <c r="AL43" s="138">
        <f>(G43*0.25+F43*0.95+0*H43)/I43</f>
        <v>0.95</v>
      </c>
    </row>
    <row r="44" spans="1:38" s="11" customFormat="1" ht="16.149999999999999" customHeight="1" thickBot="1">
      <c r="A44" s="17" t="s">
        <v>45</v>
      </c>
      <c r="B44" s="36">
        <f>70*33</f>
        <v>2310</v>
      </c>
      <c r="C44" s="36">
        <f>70*20</f>
        <v>1400</v>
      </c>
      <c r="D44" s="37"/>
      <c r="E44" s="83">
        <f t="shared" si="11"/>
        <v>3710</v>
      </c>
      <c r="F44" s="36"/>
      <c r="G44" s="36"/>
      <c r="H44" s="36"/>
      <c r="I44" s="83"/>
      <c r="J44" s="85">
        <f t="shared" si="5"/>
        <v>254.44999999999996</v>
      </c>
      <c r="K44" s="83">
        <f t="shared" si="6"/>
        <v>0</v>
      </c>
      <c r="L44" s="93" t="s">
        <v>46</v>
      </c>
      <c r="M44" s="35"/>
      <c r="N44" s="35"/>
      <c r="O44" s="35" t="s">
        <v>65</v>
      </c>
      <c r="P44" s="35" t="s">
        <v>4</v>
      </c>
      <c r="Q44" s="34">
        <v>1</v>
      </c>
      <c r="R44" s="112">
        <f t="shared" si="18"/>
        <v>20</v>
      </c>
      <c r="S44" s="41"/>
      <c r="T44" s="41"/>
      <c r="U44" s="41">
        <f>70*5</f>
        <v>350</v>
      </c>
      <c r="V44" s="41"/>
      <c r="W44" s="41"/>
      <c r="X44" s="41"/>
      <c r="Y44" s="46">
        <f>E44*0.7</f>
        <v>2597</v>
      </c>
      <c r="Z44" s="46"/>
      <c r="AA44" s="110">
        <f t="shared" si="15"/>
        <v>252.32958333333332</v>
      </c>
      <c r="AB44" s="110">
        <f t="shared" si="16"/>
        <v>0</v>
      </c>
      <c r="AC44" s="41">
        <f t="shared" si="19"/>
        <v>358.74999999999994</v>
      </c>
      <c r="AD44" s="41">
        <v>147</v>
      </c>
      <c r="AE44" s="41"/>
      <c r="AF44" s="41"/>
      <c r="AG44" s="76">
        <f t="shared" si="17"/>
        <v>272.32958333333329</v>
      </c>
      <c r="AH44" s="76">
        <f t="shared" si="9"/>
        <v>17.879583333333329</v>
      </c>
      <c r="AK44" s="139">
        <f t="shared" si="10"/>
        <v>0.6858490566037736</v>
      </c>
      <c r="AL44" s="139"/>
    </row>
    <row r="45" spans="1:38" s="11" customFormat="1" ht="16.149999999999999" customHeight="1" thickTop="1" thickBot="1">
      <c r="A45" s="42"/>
      <c r="B45" s="27"/>
      <c r="C45" s="30"/>
      <c r="D45" s="30" t="s">
        <v>48</v>
      </c>
      <c r="E45" s="82">
        <f>SUM(E12:E44)</f>
        <v>222346.11094799999</v>
      </c>
      <c r="F45" s="33"/>
      <c r="G45" s="33"/>
      <c r="H45" s="33"/>
      <c r="I45" s="82">
        <f>SUM(I12:I44)</f>
        <v>62306</v>
      </c>
      <c r="J45" s="82">
        <f>SUM(J12:J44)</f>
        <v>19812.11477172</v>
      </c>
      <c r="K45" s="82">
        <f>SUM(K12:K44)</f>
        <v>3403.6899999999991</v>
      </c>
      <c r="L45" s="42"/>
      <c r="M45" s="42"/>
      <c r="N45" s="42"/>
      <c r="O45" s="42"/>
      <c r="P45" s="42"/>
      <c r="Q45" s="113">
        <f>SUM(Q16:Q44)</f>
        <v>8</v>
      </c>
      <c r="R45" s="113">
        <f>SUM(R16:R44)</f>
        <v>160</v>
      </c>
      <c r="S45" s="42"/>
      <c r="T45" s="42"/>
      <c r="U45" s="42"/>
      <c r="V45" s="42"/>
      <c r="W45" s="42"/>
      <c r="X45" s="42"/>
      <c r="Y45" s="39"/>
      <c r="Z45" s="39"/>
      <c r="AA45" s="73"/>
      <c r="AB45" s="73"/>
      <c r="AC45" s="39"/>
      <c r="AD45" s="39"/>
      <c r="AF45" s="39"/>
      <c r="AG45" s="114">
        <f>SUM(AG12:AG44)</f>
        <v>10077.095819147607</v>
      </c>
      <c r="AH45" s="115">
        <f t="shared" ref="AH45" si="22">SUM(AH12:AH44)</f>
        <v>-9735.0189525723927</v>
      </c>
      <c r="AK45" s="33"/>
      <c r="AL45" s="27"/>
    </row>
    <row r="46" spans="1:38" s="5" customFormat="1" ht="20.100000000000001" customHeight="1">
      <c r="A46" s="3"/>
      <c r="B46" s="3"/>
      <c r="C46" s="3"/>
      <c r="D46" s="3"/>
      <c r="E46" s="4"/>
      <c r="F46" s="4"/>
      <c r="G46" s="4"/>
      <c r="H46" s="4"/>
      <c r="I46" s="4"/>
      <c r="J46" s="4"/>
      <c r="K46" s="4"/>
      <c r="L46" s="4"/>
      <c r="M46" s="4"/>
      <c r="W46" s="72"/>
      <c r="X46" s="72"/>
      <c r="Y46" s="72"/>
      <c r="AH46" s="14"/>
      <c r="AI46" s="14"/>
    </row>
    <row r="50" spans="1:8" ht="20.100000000000001" customHeight="1">
      <c r="E50" s="7"/>
      <c r="F50" s="7"/>
      <c r="G50" s="7"/>
      <c r="H50" s="7"/>
    </row>
    <row r="51" spans="1:8" ht="20.100000000000001" customHeight="1">
      <c r="A51" s="6"/>
      <c r="B51" s="6"/>
      <c r="C51" s="6"/>
      <c r="D51" s="6"/>
      <c r="E51" s="4"/>
      <c r="F51" s="4"/>
      <c r="G51" s="4"/>
      <c r="H51" s="4"/>
    </row>
    <row r="52" spans="1:8" ht="20.100000000000001" customHeight="1">
      <c r="A52" s="6"/>
      <c r="B52" s="6"/>
      <c r="C52" s="6"/>
      <c r="D52" s="6"/>
    </row>
    <row r="53" spans="1:8" ht="20.100000000000001" customHeight="1">
      <c r="A53" s="6"/>
      <c r="B53" s="6"/>
      <c r="C53" s="6"/>
      <c r="D53" s="6"/>
    </row>
    <row r="55" spans="1:8" ht="20.100000000000001" customHeight="1">
      <c r="A55" s="6"/>
      <c r="B55" s="6"/>
      <c r="C55" s="6"/>
      <c r="D55" s="6"/>
    </row>
    <row r="56" spans="1:8" ht="20.100000000000001" customHeight="1">
      <c r="A56" s="6"/>
      <c r="B56" s="6"/>
      <c r="C56" s="6"/>
      <c r="D56" s="6"/>
    </row>
    <row r="57" spans="1:8" ht="20.100000000000001" customHeight="1">
      <c r="A57" s="6"/>
      <c r="B57" s="6"/>
      <c r="C57" s="6"/>
      <c r="D57" s="6"/>
    </row>
    <row r="58" spans="1:8" ht="20.100000000000001" customHeight="1">
      <c r="A58" s="6"/>
      <c r="B58" s="6"/>
      <c r="C58" s="6"/>
      <c r="D58" s="6"/>
    </row>
    <row r="59" spans="1:8" ht="20.100000000000001" customHeight="1">
      <c r="A59" s="6"/>
      <c r="B59" s="6"/>
      <c r="C59" s="6"/>
      <c r="D59" s="6"/>
    </row>
    <row r="60" spans="1:8" ht="20.100000000000001" customHeight="1">
      <c r="A60" s="6"/>
      <c r="B60" s="6"/>
      <c r="C60" s="6"/>
      <c r="D60" s="6"/>
    </row>
    <row r="61" spans="1:8" ht="20.100000000000001" customHeight="1">
      <c r="A61" s="6"/>
      <c r="B61" s="6"/>
      <c r="C61" s="6"/>
      <c r="D61" s="6"/>
    </row>
    <row r="62" spans="1:8" ht="20.100000000000001" customHeight="1">
      <c r="A62" s="6"/>
      <c r="B62" s="6"/>
      <c r="C62" s="6"/>
      <c r="D62" s="6"/>
    </row>
    <row r="63" spans="1:8" ht="20.100000000000001" customHeight="1">
      <c r="A63" s="6"/>
      <c r="B63" s="6"/>
      <c r="C63" s="6"/>
      <c r="D63" s="6"/>
    </row>
    <row r="64" spans="1:8" ht="20.100000000000001" customHeight="1">
      <c r="A64" s="6"/>
      <c r="B64" s="6"/>
      <c r="C64" s="6"/>
      <c r="D64" s="6"/>
    </row>
    <row r="65" spans="1:4" ht="20.100000000000001" customHeight="1">
      <c r="A65" s="6"/>
      <c r="B65" s="6"/>
      <c r="C65" s="6"/>
      <c r="D65" s="6"/>
    </row>
    <row r="66" spans="1:4" ht="20.100000000000001" customHeight="1">
      <c r="A66" s="6"/>
      <c r="B66" s="6"/>
      <c r="C66" s="6"/>
      <c r="D66" s="6"/>
    </row>
    <row r="67" spans="1:4" ht="20.100000000000001" customHeight="1">
      <c r="A67" s="6"/>
      <c r="B67" s="6"/>
      <c r="C67" s="6"/>
      <c r="D67" s="6"/>
    </row>
    <row r="68" spans="1:4" ht="20.100000000000001" customHeight="1">
      <c r="A68" s="6"/>
      <c r="B68" s="6"/>
      <c r="C68" s="6"/>
      <c r="D68" s="6"/>
    </row>
    <row r="69" spans="1:4" ht="20.100000000000001" customHeight="1">
      <c r="A69" s="6"/>
      <c r="B69" s="6"/>
      <c r="C69" s="6"/>
      <c r="D69" s="6"/>
    </row>
    <row r="70" spans="1:4" ht="20.100000000000001" customHeight="1">
      <c r="A70" s="6"/>
      <c r="B70" s="6"/>
      <c r="C70" s="6"/>
      <c r="D70" s="6"/>
    </row>
    <row r="71" spans="1:4" ht="20.100000000000001" customHeight="1">
      <c r="A71" s="6"/>
      <c r="B71" s="6"/>
      <c r="C71" s="6"/>
      <c r="D71" s="6"/>
    </row>
    <row r="72" spans="1:4" ht="20.100000000000001" customHeight="1">
      <c r="A72" s="6"/>
      <c r="B72" s="6"/>
      <c r="C72" s="6"/>
      <c r="D72" s="6"/>
    </row>
    <row r="73" spans="1:4" ht="20.100000000000001" customHeight="1">
      <c r="A73" s="6"/>
      <c r="B73" s="6"/>
      <c r="C73" s="6"/>
      <c r="D73" s="6"/>
    </row>
    <row r="74" spans="1:4" ht="20.100000000000001" customHeight="1">
      <c r="A74" s="6"/>
      <c r="B74" s="6"/>
      <c r="C74" s="6"/>
      <c r="D74" s="6"/>
    </row>
    <row r="75" spans="1:4" ht="20.100000000000001" customHeight="1">
      <c r="A75" s="6"/>
      <c r="B75" s="6"/>
      <c r="C75" s="6"/>
      <c r="D75" s="6"/>
    </row>
    <row r="76" spans="1:4" ht="20.100000000000001" customHeight="1">
      <c r="A76" s="6"/>
      <c r="B76" s="6"/>
      <c r="C76" s="6"/>
      <c r="D76" s="6"/>
    </row>
    <row r="77" spans="1:4" ht="20.100000000000001" customHeight="1">
      <c r="A77" s="6"/>
      <c r="B77" s="6"/>
      <c r="C77" s="6"/>
      <c r="D77" s="6"/>
    </row>
    <row r="78" spans="1:4" ht="20.100000000000001" customHeight="1">
      <c r="A78" s="6"/>
      <c r="B78" s="6"/>
      <c r="C78" s="6"/>
      <c r="D78" s="6"/>
    </row>
    <row r="79" spans="1:4" ht="20.100000000000001" customHeight="1">
      <c r="A79" s="6"/>
      <c r="B79" s="6"/>
      <c r="C79" s="6"/>
      <c r="D79" s="6"/>
    </row>
    <row r="80" spans="1:4" ht="20.100000000000001" customHeight="1">
      <c r="A80" s="6"/>
      <c r="B80" s="6"/>
      <c r="C80" s="6"/>
      <c r="D80" s="6"/>
    </row>
    <row r="81" spans="1:4" ht="20.100000000000001" customHeight="1">
      <c r="A81" s="6"/>
      <c r="B81" s="6"/>
      <c r="C81" s="6"/>
      <c r="D81" s="6"/>
    </row>
    <row r="82" spans="1:4" ht="20.100000000000001" customHeight="1">
      <c r="A82" s="6"/>
      <c r="B82" s="6"/>
      <c r="C82" s="6"/>
      <c r="D82" s="6"/>
    </row>
    <row r="83" spans="1:4" ht="20.100000000000001" customHeight="1">
      <c r="A83" s="6"/>
      <c r="B83" s="6"/>
      <c r="C83" s="6"/>
      <c r="D83" s="6"/>
    </row>
    <row r="84" spans="1:4" ht="20.100000000000001" customHeight="1">
      <c r="A84" s="6"/>
      <c r="B84" s="6"/>
      <c r="C84" s="6"/>
      <c r="D84" s="6"/>
    </row>
    <row r="85" spans="1:4" ht="20.100000000000001" customHeight="1">
      <c r="A85" s="6"/>
      <c r="B85" s="6"/>
      <c r="C85" s="6"/>
      <c r="D85" s="6"/>
    </row>
    <row r="86" spans="1:4" ht="20.100000000000001" customHeight="1">
      <c r="A86" s="6"/>
      <c r="B86" s="6"/>
      <c r="C86" s="6"/>
      <c r="D86" s="6"/>
    </row>
    <row r="87" spans="1:4" ht="20.100000000000001" customHeight="1">
      <c r="A87" s="6"/>
      <c r="B87" s="6"/>
      <c r="C87" s="6"/>
      <c r="D87" s="6"/>
    </row>
    <row r="88" spans="1:4" ht="20.100000000000001" customHeight="1">
      <c r="A88" s="6"/>
      <c r="B88" s="6"/>
      <c r="C88" s="6"/>
      <c r="D88" s="6"/>
    </row>
    <row r="89" spans="1:4" ht="20.100000000000001" customHeight="1">
      <c r="A89" s="6"/>
      <c r="B89" s="6"/>
      <c r="C89" s="6"/>
      <c r="D89" s="6"/>
    </row>
    <row r="90" spans="1:4" ht="20.100000000000001" customHeight="1">
      <c r="A90" s="6"/>
      <c r="B90" s="6"/>
      <c r="C90" s="6"/>
      <c r="D90" s="6"/>
    </row>
    <row r="91" spans="1:4" ht="20.100000000000001" customHeight="1">
      <c r="A91" s="6"/>
      <c r="B91" s="6"/>
      <c r="C91" s="6"/>
      <c r="D91" s="6"/>
    </row>
    <row r="92" spans="1:4" ht="20.100000000000001" customHeight="1">
      <c r="A92" s="6"/>
      <c r="B92" s="6"/>
      <c r="C92" s="6"/>
      <c r="D92" s="6"/>
    </row>
    <row r="93" spans="1:4" ht="20.100000000000001" customHeight="1">
      <c r="A93" s="6"/>
      <c r="B93" s="6"/>
      <c r="C93" s="6"/>
      <c r="D93" s="6"/>
    </row>
    <row r="94" spans="1:4" ht="20.100000000000001" customHeight="1">
      <c r="A94" s="6"/>
      <c r="B94" s="6"/>
      <c r="C94" s="6"/>
      <c r="D94" s="6"/>
    </row>
    <row r="95" spans="1:4" ht="20.100000000000001" customHeight="1">
      <c r="A95" s="6"/>
      <c r="B95" s="6"/>
      <c r="C95" s="6"/>
      <c r="D95" s="6"/>
    </row>
    <row r="96" spans="1:4" ht="20.100000000000001" customHeight="1">
      <c r="A96" s="6"/>
      <c r="B96" s="6"/>
      <c r="C96" s="6"/>
      <c r="D96" s="6"/>
    </row>
    <row r="97" spans="1:4" ht="20.100000000000001" customHeight="1">
      <c r="A97" s="6"/>
      <c r="B97" s="6"/>
      <c r="C97" s="6"/>
      <c r="D97" s="6"/>
    </row>
    <row r="98" spans="1:4" ht="20.100000000000001" customHeight="1">
      <c r="A98" s="6"/>
      <c r="B98" s="6"/>
      <c r="C98" s="6"/>
      <c r="D98" s="6"/>
    </row>
    <row r="99" spans="1:4" ht="20.100000000000001" customHeight="1">
      <c r="A99" s="6"/>
      <c r="B99" s="6"/>
      <c r="C99" s="6"/>
      <c r="D99" s="6"/>
    </row>
    <row r="100" spans="1:4" ht="20.100000000000001" customHeight="1">
      <c r="A100" s="6"/>
      <c r="B100" s="6"/>
      <c r="C100" s="6"/>
      <c r="D100" s="6"/>
    </row>
    <row r="101" spans="1:4" ht="20.100000000000001" customHeight="1">
      <c r="A101" s="6"/>
      <c r="B101" s="6"/>
      <c r="C101" s="6"/>
      <c r="D101" s="6"/>
    </row>
    <row r="102" spans="1:4" ht="20.100000000000001" customHeight="1">
      <c r="A102" s="6"/>
      <c r="B102" s="6"/>
      <c r="C102" s="6"/>
      <c r="D102" s="6"/>
    </row>
    <row r="103" spans="1:4" ht="20.100000000000001" customHeight="1">
      <c r="A103" s="6"/>
      <c r="B103" s="6"/>
      <c r="C103" s="6"/>
      <c r="D103" s="6"/>
    </row>
    <row r="104" spans="1:4" ht="20.100000000000001" customHeight="1">
      <c r="A104" s="6"/>
      <c r="B104" s="6"/>
      <c r="C104" s="6"/>
      <c r="D104" s="6"/>
    </row>
    <row r="105" spans="1:4" ht="20.100000000000001" customHeight="1">
      <c r="A105" s="6"/>
      <c r="B105" s="6"/>
      <c r="C105" s="6"/>
      <c r="D105" s="6"/>
    </row>
    <row r="106" spans="1:4" ht="20.100000000000001" customHeight="1">
      <c r="A106" s="6"/>
      <c r="B106" s="6"/>
      <c r="C106" s="6"/>
      <c r="D106" s="6"/>
    </row>
    <row r="107" spans="1:4" ht="20.100000000000001" customHeight="1">
      <c r="A107" s="6"/>
      <c r="B107" s="6"/>
      <c r="C107" s="6"/>
      <c r="D107" s="6"/>
    </row>
    <row r="108" spans="1:4" ht="20.100000000000001" customHeight="1">
      <c r="A108" s="6"/>
      <c r="B108" s="6"/>
      <c r="C108" s="6"/>
      <c r="D108" s="6"/>
    </row>
    <row r="109" spans="1:4" ht="20.100000000000001" customHeight="1">
      <c r="A109" s="6"/>
      <c r="B109" s="6"/>
      <c r="C109" s="6"/>
      <c r="D109" s="6"/>
    </row>
    <row r="110" spans="1:4" ht="20.100000000000001" customHeight="1">
      <c r="A110" s="6"/>
      <c r="B110" s="6"/>
      <c r="C110" s="6"/>
      <c r="D110" s="6"/>
    </row>
    <row r="111" spans="1:4" ht="20.100000000000001" customHeight="1">
      <c r="A111" s="6"/>
      <c r="B111" s="6"/>
      <c r="C111" s="6"/>
      <c r="D111" s="6"/>
    </row>
    <row r="112" spans="1:4" ht="20.100000000000001" customHeight="1">
      <c r="A112" s="6"/>
      <c r="B112" s="6"/>
      <c r="C112" s="6"/>
      <c r="D112" s="6"/>
    </row>
    <row r="113" spans="1:4" ht="20.100000000000001" customHeight="1">
      <c r="A113" s="6"/>
      <c r="B113" s="6"/>
      <c r="C113" s="6"/>
      <c r="D113" s="6"/>
    </row>
    <row r="114" spans="1:4" ht="20.100000000000001" customHeight="1">
      <c r="A114" s="6"/>
      <c r="B114" s="6"/>
      <c r="C114" s="6"/>
      <c r="D114" s="6"/>
    </row>
    <row r="115" spans="1:4" ht="20.100000000000001" customHeight="1">
      <c r="A115" s="6"/>
      <c r="B115" s="6"/>
      <c r="C115" s="6"/>
      <c r="D115" s="6"/>
    </row>
    <row r="116" spans="1:4" ht="20.100000000000001" customHeight="1">
      <c r="A116" s="6"/>
      <c r="B116" s="6"/>
      <c r="C116" s="6"/>
      <c r="D116" s="6"/>
    </row>
    <row r="117" spans="1:4" ht="20.100000000000001" customHeight="1">
      <c r="A117" s="6"/>
      <c r="B117" s="6"/>
      <c r="C117" s="6"/>
      <c r="D117" s="6"/>
    </row>
    <row r="118" spans="1:4" ht="20.100000000000001" customHeight="1">
      <c r="A118" s="6"/>
      <c r="B118" s="6"/>
      <c r="C118" s="6"/>
      <c r="D118" s="6"/>
    </row>
    <row r="119" spans="1:4" ht="20.100000000000001" customHeight="1">
      <c r="A119" s="6"/>
      <c r="B119" s="6"/>
      <c r="C119" s="6"/>
      <c r="D119" s="6"/>
    </row>
    <row r="120" spans="1:4" ht="20.100000000000001" customHeight="1">
      <c r="A120" s="6"/>
      <c r="B120" s="6"/>
      <c r="C120" s="6"/>
      <c r="D120" s="6"/>
    </row>
    <row r="121" spans="1:4" ht="20.100000000000001" customHeight="1">
      <c r="A121" s="6"/>
      <c r="B121" s="6"/>
      <c r="C121" s="6"/>
      <c r="D121" s="6"/>
    </row>
    <row r="122" spans="1:4" ht="20.100000000000001" customHeight="1">
      <c r="A122" s="6"/>
      <c r="B122" s="6"/>
      <c r="C122" s="6"/>
      <c r="D122" s="6"/>
    </row>
    <row r="123" spans="1:4" ht="20.100000000000001" customHeight="1">
      <c r="A123" s="6"/>
      <c r="B123" s="6"/>
      <c r="C123" s="6"/>
      <c r="D123" s="6"/>
    </row>
    <row r="124" spans="1:4" ht="20.100000000000001" customHeight="1">
      <c r="A124" s="6"/>
      <c r="B124" s="6"/>
      <c r="C124" s="6"/>
      <c r="D124" s="6"/>
    </row>
    <row r="125" spans="1:4" ht="20.100000000000001" customHeight="1">
      <c r="A125" s="6"/>
      <c r="B125" s="6"/>
      <c r="C125" s="6"/>
      <c r="D125" s="6"/>
    </row>
    <row r="126" spans="1:4" ht="20.100000000000001" customHeight="1">
      <c r="A126" s="6"/>
      <c r="B126" s="6"/>
      <c r="C126" s="6"/>
      <c r="D126" s="6"/>
    </row>
    <row r="127" spans="1:4" ht="20.100000000000001" customHeight="1">
      <c r="A127" s="6"/>
      <c r="B127" s="6"/>
      <c r="C127" s="6"/>
      <c r="D127" s="6"/>
    </row>
    <row r="128" spans="1:4" ht="20.100000000000001" customHeight="1">
      <c r="A128" s="6"/>
      <c r="B128" s="6"/>
      <c r="C128" s="6"/>
      <c r="D128" s="6"/>
    </row>
    <row r="129" spans="1:4" ht="20.100000000000001" customHeight="1">
      <c r="A129" s="6"/>
      <c r="B129" s="6"/>
      <c r="C129" s="6"/>
      <c r="D129" s="6"/>
    </row>
    <row r="130" spans="1:4" ht="20.100000000000001" customHeight="1">
      <c r="A130" s="6"/>
      <c r="B130" s="6"/>
      <c r="C130" s="6"/>
      <c r="D130" s="6"/>
    </row>
    <row r="131" spans="1:4" ht="20.100000000000001" customHeight="1">
      <c r="A131" s="6"/>
      <c r="B131" s="6"/>
      <c r="C131" s="6"/>
      <c r="D131" s="6"/>
    </row>
    <row r="132" spans="1:4" ht="20.100000000000001" customHeight="1">
      <c r="A132" s="6"/>
      <c r="B132" s="6"/>
      <c r="C132" s="6"/>
      <c r="D132" s="6"/>
    </row>
    <row r="133" spans="1:4" ht="20.100000000000001" customHeight="1">
      <c r="A133" s="6"/>
      <c r="B133" s="6"/>
      <c r="C133" s="6"/>
      <c r="D133" s="6"/>
    </row>
    <row r="134" spans="1:4" ht="20.100000000000001" customHeight="1">
      <c r="A134" s="6"/>
      <c r="B134" s="6"/>
      <c r="C134" s="6"/>
      <c r="D134" s="6"/>
    </row>
    <row r="135" spans="1:4" ht="20.100000000000001" customHeight="1">
      <c r="A135" s="6"/>
      <c r="B135" s="6"/>
      <c r="C135" s="6"/>
      <c r="D135" s="6"/>
    </row>
    <row r="136" spans="1:4" ht="20.100000000000001" customHeight="1">
      <c r="A136" s="6"/>
      <c r="B136" s="6"/>
      <c r="C136" s="6"/>
      <c r="D136" s="6"/>
    </row>
    <row r="137" spans="1:4" ht="20.100000000000001" customHeight="1">
      <c r="A137" s="6"/>
      <c r="B137" s="6"/>
      <c r="C137" s="6"/>
      <c r="D137" s="6"/>
    </row>
    <row r="138" spans="1:4" ht="20.100000000000001" customHeight="1">
      <c r="A138" s="6"/>
      <c r="B138" s="6"/>
      <c r="C138" s="6"/>
      <c r="D138" s="6"/>
    </row>
    <row r="139" spans="1:4" ht="20.100000000000001" customHeight="1">
      <c r="A139" s="6"/>
      <c r="B139" s="6"/>
      <c r="C139" s="6"/>
      <c r="D139" s="6"/>
    </row>
    <row r="140" spans="1:4" ht="20.100000000000001" customHeight="1">
      <c r="A140" s="6"/>
      <c r="B140" s="6"/>
      <c r="C140" s="6"/>
      <c r="D140" s="6"/>
    </row>
    <row r="141" spans="1:4" ht="20.100000000000001" customHeight="1">
      <c r="A141" s="6"/>
      <c r="B141" s="6"/>
      <c r="C141" s="6"/>
      <c r="D141" s="6"/>
    </row>
    <row r="142" spans="1:4" ht="20.100000000000001" customHeight="1">
      <c r="A142" s="6"/>
      <c r="B142" s="6"/>
      <c r="C142" s="6"/>
      <c r="D142" s="6"/>
    </row>
    <row r="143" spans="1:4" ht="20.100000000000001" customHeight="1">
      <c r="A143" s="6"/>
      <c r="B143" s="6"/>
      <c r="C143" s="6"/>
      <c r="D143" s="6"/>
    </row>
    <row r="144" spans="1:4" ht="20.100000000000001" customHeight="1">
      <c r="A144" s="6"/>
      <c r="B144" s="6"/>
      <c r="C144" s="6"/>
      <c r="D144" s="6"/>
    </row>
    <row r="145" spans="1:4" ht="20.100000000000001" customHeight="1">
      <c r="A145" s="6"/>
      <c r="B145" s="6"/>
      <c r="C145" s="6"/>
      <c r="D145" s="6"/>
    </row>
    <row r="146" spans="1:4" ht="20.100000000000001" customHeight="1">
      <c r="A146" s="6"/>
      <c r="B146" s="6"/>
      <c r="C146" s="6"/>
      <c r="D146" s="6"/>
    </row>
    <row r="147" spans="1:4" ht="20.100000000000001" customHeight="1">
      <c r="A147" s="6"/>
      <c r="B147" s="6"/>
      <c r="C147" s="6"/>
      <c r="D147" s="6"/>
    </row>
    <row r="148" spans="1:4" ht="20.100000000000001" customHeight="1">
      <c r="A148" s="6"/>
      <c r="B148" s="6"/>
      <c r="C148" s="6"/>
      <c r="D148" s="6"/>
    </row>
    <row r="149" spans="1:4" ht="20.100000000000001" customHeight="1">
      <c r="A149" s="6"/>
      <c r="B149" s="6"/>
      <c r="C149" s="6"/>
      <c r="D149" s="6"/>
    </row>
    <row r="150" spans="1:4" ht="20.100000000000001" customHeight="1">
      <c r="A150" s="6"/>
      <c r="B150" s="6"/>
      <c r="C150" s="6"/>
      <c r="D150" s="6"/>
    </row>
    <row r="151" spans="1:4" ht="20.100000000000001" customHeight="1">
      <c r="A151" s="6"/>
      <c r="B151" s="6"/>
      <c r="C151" s="6"/>
      <c r="D151" s="6"/>
    </row>
    <row r="152" spans="1:4" ht="20.100000000000001" customHeight="1">
      <c r="A152" s="6"/>
      <c r="B152" s="6"/>
      <c r="C152" s="6"/>
      <c r="D152" s="6"/>
    </row>
    <row r="153" spans="1:4" ht="20.100000000000001" customHeight="1">
      <c r="A153" s="6"/>
      <c r="B153" s="6"/>
      <c r="C153" s="6"/>
      <c r="D153" s="6"/>
    </row>
    <row r="154" spans="1:4" ht="20.100000000000001" customHeight="1">
      <c r="A154" s="6"/>
      <c r="B154" s="6"/>
      <c r="C154" s="6"/>
      <c r="D154" s="6"/>
    </row>
    <row r="155" spans="1:4" ht="20.100000000000001" customHeight="1">
      <c r="A155" s="6"/>
      <c r="B155" s="6"/>
      <c r="C155" s="6"/>
      <c r="D155" s="6"/>
    </row>
    <row r="156" spans="1:4" ht="20.100000000000001" customHeight="1">
      <c r="A156" s="6"/>
      <c r="B156" s="6"/>
      <c r="C156" s="6"/>
      <c r="D156" s="6"/>
    </row>
    <row r="157" spans="1:4" ht="20.100000000000001" customHeight="1">
      <c r="A157" s="6"/>
      <c r="B157" s="6"/>
      <c r="C157" s="6"/>
      <c r="D157" s="6"/>
    </row>
    <row r="158" spans="1:4" ht="20.100000000000001" customHeight="1">
      <c r="A158" s="6"/>
      <c r="B158" s="6"/>
      <c r="C158" s="6"/>
      <c r="D158" s="6"/>
    </row>
    <row r="159" spans="1:4" ht="20.100000000000001" customHeight="1">
      <c r="A159" s="6"/>
      <c r="B159" s="6"/>
      <c r="C159" s="6"/>
      <c r="D159" s="6"/>
    </row>
    <row r="160" spans="1:4" ht="20.100000000000001" customHeight="1">
      <c r="A160" s="6"/>
      <c r="B160" s="6"/>
      <c r="C160" s="6"/>
      <c r="D160" s="6"/>
    </row>
    <row r="161" spans="1:4" ht="20.100000000000001" customHeight="1">
      <c r="A161" s="6"/>
      <c r="B161" s="6"/>
      <c r="C161" s="6"/>
      <c r="D161" s="6"/>
    </row>
    <row r="162" spans="1:4" ht="20.100000000000001" customHeight="1">
      <c r="A162" s="6"/>
      <c r="B162" s="6"/>
      <c r="C162" s="6"/>
      <c r="D162" s="6"/>
    </row>
    <row r="163" spans="1:4" ht="20.100000000000001" customHeight="1">
      <c r="A163" s="6"/>
      <c r="B163" s="6"/>
      <c r="C163" s="6"/>
      <c r="D163" s="6"/>
    </row>
    <row r="164" spans="1:4" ht="20.100000000000001" customHeight="1">
      <c r="A164" s="6"/>
      <c r="B164" s="6"/>
      <c r="C164" s="6"/>
      <c r="D164" s="6"/>
    </row>
    <row r="165" spans="1:4" ht="20.100000000000001" customHeight="1">
      <c r="A165" s="6"/>
      <c r="B165" s="6"/>
      <c r="C165" s="6"/>
      <c r="D165" s="6"/>
    </row>
    <row r="166" spans="1:4" ht="20.100000000000001" customHeight="1">
      <c r="A166" s="6"/>
      <c r="B166" s="6"/>
      <c r="C166" s="6"/>
      <c r="D166" s="6"/>
    </row>
    <row r="167" spans="1:4" ht="20.100000000000001" customHeight="1">
      <c r="A167" s="6"/>
      <c r="B167" s="6"/>
      <c r="C167" s="6"/>
      <c r="D167" s="6"/>
    </row>
    <row r="168" spans="1:4" ht="20.100000000000001" customHeight="1">
      <c r="A168" s="6"/>
      <c r="B168" s="6"/>
      <c r="C168" s="6"/>
      <c r="D168" s="6"/>
    </row>
    <row r="169" spans="1:4" ht="20.100000000000001" customHeight="1">
      <c r="A169" s="6"/>
      <c r="B169" s="6"/>
      <c r="C169" s="6"/>
      <c r="D169" s="6"/>
    </row>
    <row r="170" spans="1:4" ht="20.100000000000001" customHeight="1">
      <c r="A170" s="6"/>
      <c r="B170" s="6"/>
      <c r="C170" s="6"/>
      <c r="D170" s="6"/>
    </row>
    <row r="171" spans="1:4" ht="20.100000000000001" customHeight="1">
      <c r="A171" s="6"/>
      <c r="B171" s="6"/>
      <c r="C171" s="6"/>
      <c r="D171" s="6"/>
    </row>
    <row r="172" spans="1:4" ht="20.100000000000001" customHeight="1">
      <c r="A172" s="6"/>
      <c r="B172" s="6"/>
      <c r="C172" s="6"/>
      <c r="D172" s="6"/>
    </row>
    <row r="173" spans="1:4" ht="20.100000000000001" customHeight="1">
      <c r="A173" s="6"/>
      <c r="B173" s="6"/>
      <c r="C173" s="6"/>
      <c r="D173" s="6"/>
    </row>
    <row r="174" spans="1:4" ht="20.100000000000001" customHeight="1">
      <c r="A174" s="6"/>
      <c r="B174" s="6"/>
      <c r="C174" s="6"/>
      <c r="D174" s="6"/>
    </row>
    <row r="175" spans="1:4" ht="20.100000000000001" customHeight="1">
      <c r="A175" s="6"/>
      <c r="B175" s="6"/>
      <c r="C175" s="6"/>
      <c r="D175" s="6"/>
    </row>
    <row r="176" spans="1:4" ht="20.100000000000001" customHeight="1">
      <c r="A176" s="6"/>
      <c r="B176" s="6"/>
      <c r="C176" s="6"/>
      <c r="D176" s="6"/>
    </row>
    <row r="177" spans="1:4" ht="20.100000000000001" customHeight="1">
      <c r="A177" s="6"/>
      <c r="B177" s="6"/>
      <c r="C177" s="6"/>
      <c r="D177" s="6"/>
    </row>
    <row r="178" spans="1:4" ht="20.100000000000001" customHeight="1">
      <c r="A178" s="6"/>
      <c r="B178" s="6"/>
      <c r="C178" s="6"/>
      <c r="D178" s="6"/>
    </row>
    <row r="179" spans="1:4" ht="20.100000000000001" customHeight="1">
      <c r="A179" s="6"/>
      <c r="B179" s="6"/>
      <c r="C179" s="6"/>
      <c r="D179" s="6"/>
    </row>
    <row r="180" spans="1:4" ht="20.100000000000001" customHeight="1">
      <c r="A180" s="6"/>
      <c r="B180" s="6"/>
      <c r="C180" s="6"/>
      <c r="D180" s="6"/>
    </row>
    <row r="181" spans="1:4" ht="20.100000000000001" customHeight="1">
      <c r="A181" s="6"/>
      <c r="B181" s="6"/>
      <c r="C181" s="6"/>
      <c r="D181" s="6"/>
    </row>
    <row r="182" spans="1:4" ht="20.100000000000001" customHeight="1">
      <c r="A182" s="6"/>
      <c r="B182" s="6"/>
      <c r="C182" s="6"/>
      <c r="D182" s="6"/>
    </row>
    <row r="183" spans="1:4" ht="20.100000000000001" customHeight="1">
      <c r="A183" s="6"/>
      <c r="B183" s="6"/>
      <c r="C183" s="6"/>
      <c r="D183" s="6"/>
    </row>
    <row r="184" spans="1:4" ht="20.100000000000001" customHeight="1">
      <c r="A184" s="6"/>
      <c r="B184" s="6"/>
      <c r="C184" s="6"/>
      <c r="D184" s="6"/>
    </row>
    <row r="185" spans="1:4" ht="20.100000000000001" customHeight="1">
      <c r="A185" s="6"/>
      <c r="B185" s="6"/>
      <c r="C185" s="6"/>
      <c r="D185" s="6"/>
    </row>
    <row r="186" spans="1:4" ht="20.100000000000001" customHeight="1">
      <c r="A186" s="6"/>
      <c r="B186" s="6"/>
      <c r="C186" s="6"/>
      <c r="D186" s="6"/>
    </row>
    <row r="187" spans="1:4" ht="20.100000000000001" customHeight="1">
      <c r="A187" s="6"/>
      <c r="B187" s="6"/>
      <c r="C187" s="6"/>
      <c r="D187" s="6"/>
    </row>
    <row r="188" spans="1:4" ht="20.100000000000001" customHeight="1">
      <c r="A188" s="6"/>
      <c r="B188" s="6"/>
      <c r="C188" s="6"/>
      <c r="D188" s="6"/>
    </row>
    <row r="189" spans="1:4" ht="20.100000000000001" customHeight="1">
      <c r="A189" s="6"/>
      <c r="B189" s="6"/>
      <c r="C189" s="6"/>
      <c r="D189" s="6"/>
    </row>
    <row r="190" spans="1:4" ht="20.100000000000001" customHeight="1">
      <c r="A190" s="6"/>
      <c r="B190" s="6"/>
      <c r="C190" s="6"/>
      <c r="D190" s="6"/>
    </row>
    <row r="191" spans="1:4" ht="20.100000000000001" customHeight="1">
      <c r="A191" s="6"/>
      <c r="B191" s="6"/>
      <c r="C191" s="6"/>
      <c r="D191" s="6"/>
    </row>
    <row r="192" spans="1:4" ht="20.100000000000001" customHeight="1">
      <c r="A192" s="6"/>
      <c r="B192" s="6"/>
      <c r="C192" s="6"/>
      <c r="D192" s="6"/>
    </row>
    <row r="193" spans="1:4" ht="20.100000000000001" customHeight="1">
      <c r="A193" s="6"/>
      <c r="B193" s="6"/>
      <c r="C193" s="6"/>
      <c r="D193" s="6"/>
    </row>
    <row r="194" spans="1:4" ht="20.100000000000001" customHeight="1">
      <c r="A194" s="6"/>
      <c r="B194" s="6"/>
      <c r="C194" s="6"/>
      <c r="D194" s="6"/>
    </row>
    <row r="195" spans="1:4" ht="20.100000000000001" customHeight="1">
      <c r="A195" s="6"/>
      <c r="B195" s="6"/>
      <c r="C195" s="6"/>
      <c r="D195" s="6"/>
    </row>
    <row r="196" spans="1:4" ht="20.100000000000001" customHeight="1">
      <c r="A196" s="6"/>
      <c r="B196" s="6"/>
      <c r="C196" s="6"/>
      <c r="D196" s="6"/>
    </row>
    <row r="197" spans="1:4" ht="20.100000000000001" customHeight="1">
      <c r="A197" s="6"/>
      <c r="B197" s="6"/>
      <c r="C197" s="6"/>
      <c r="D197" s="6"/>
    </row>
    <row r="198" spans="1:4" ht="20.100000000000001" customHeight="1">
      <c r="A198" s="6"/>
      <c r="B198" s="6"/>
      <c r="C198" s="6"/>
      <c r="D198" s="6"/>
    </row>
    <row r="199" spans="1:4" ht="20.100000000000001" customHeight="1">
      <c r="A199" s="6"/>
      <c r="B199" s="6"/>
      <c r="C199" s="6"/>
      <c r="D199" s="6"/>
    </row>
    <row r="200" spans="1:4" ht="20.100000000000001" customHeight="1">
      <c r="A200" s="6"/>
      <c r="B200" s="6"/>
      <c r="C200" s="6"/>
      <c r="D200" s="6"/>
    </row>
    <row r="201" spans="1:4" ht="20.100000000000001" customHeight="1">
      <c r="A201" s="6"/>
      <c r="B201" s="6"/>
      <c r="C201" s="6"/>
      <c r="D201" s="6"/>
    </row>
    <row r="202" spans="1:4" ht="20.100000000000001" customHeight="1">
      <c r="A202" s="6"/>
      <c r="B202" s="6"/>
      <c r="C202" s="6"/>
      <c r="D202" s="6"/>
    </row>
    <row r="203" spans="1:4" ht="20.100000000000001" customHeight="1">
      <c r="A203" s="6"/>
      <c r="B203" s="6"/>
      <c r="C203" s="6"/>
      <c r="D203" s="6"/>
    </row>
    <row r="204" spans="1:4" ht="20.100000000000001" customHeight="1">
      <c r="A204" s="6"/>
      <c r="B204" s="6"/>
      <c r="C204" s="6"/>
      <c r="D204" s="6"/>
    </row>
    <row r="205" spans="1:4" ht="20.100000000000001" customHeight="1">
      <c r="A205" s="6"/>
      <c r="B205" s="6"/>
      <c r="C205" s="6"/>
      <c r="D205" s="6"/>
    </row>
    <row r="206" spans="1:4" ht="20.100000000000001" customHeight="1">
      <c r="A206" s="6"/>
      <c r="B206" s="6"/>
      <c r="C206" s="6"/>
      <c r="D206" s="6"/>
    </row>
    <row r="207" spans="1:4" ht="20.100000000000001" customHeight="1">
      <c r="A207" s="6"/>
      <c r="B207" s="6"/>
      <c r="C207" s="6"/>
      <c r="D207" s="6"/>
    </row>
    <row r="208" spans="1:4" ht="20.100000000000001" customHeight="1">
      <c r="A208" s="6"/>
      <c r="B208" s="6"/>
      <c r="C208" s="6"/>
      <c r="D208" s="6"/>
    </row>
    <row r="209" spans="1:4" ht="20.100000000000001" customHeight="1">
      <c r="A209" s="6"/>
      <c r="B209" s="6"/>
      <c r="C209" s="6"/>
      <c r="D209" s="6"/>
    </row>
    <row r="210" spans="1:4" ht="20.100000000000001" customHeight="1">
      <c r="A210" s="6"/>
      <c r="B210" s="6"/>
      <c r="C210" s="6"/>
      <c r="D210" s="6"/>
    </row>
    <row r="211" spans="1:4" ht="20.100000000000001" customHeight="1">
      <c r="A211" s="6"/>
      <c r="B211" s="6"/>
      <c r="C211" s="6"/>
      <c r="D211" s="6"/>
    </row>
    <row r="212" spans="1:4" ht="20.100000000000001" customHeight="1">
      <c r="A212" s="6"/>
      <c r="B212" s="6"/>
      <c r="C212" s="6"/>
      <c r="D212" s="6"/>
    </row>
    <row r="213" spans="1:4" ht="20.100000000000001" customHeight="1">
      <c r="A213" s="6"/>
      <c r="B213" s="6"/>
      <c r="C213" s="6"/>
      <c r="D213" s="6"/>
    </row>
    <row r="214" spans="1:4" ht="20.100000000000001" customHeight="1">
      <c r="A214" s="6"/>
      <c r="B214" s="6"/>
      <c r="C214" s="6"/>
      <c r="D214" s="6"/>
    </row>
    <row r="215" spans="1:4" ht="20.100000000000001" customHeight="1">
      <c r="A215" s="6"/>
      <c r="B215" s="6"/>
      <c r="C215" s="6"/>
      <c r="D215" s="6"/>
    </row>
    <row r="216" spans="1:4" ht="20.100000000000001" customHeight="1">
      <c r="A216" s="6"/>
      <c r="B216" s="6"/>
      <c r="C216" s="6"/>
      <c r="D216" s="6"/>
    </row>
    <row r="217" spans="1:4" ht="20.100000000000001" customHeight="1">
      <c r="A217" s="6"/>
      <c r="B217" s="6"/>
      <c r="C217" s="6"/>
      <c r="D217" s="6"/>
    </row>
    <row r="218" spans="1:4" ht="20.100000000000001" customHeight="1">
      <c r="A218" s="6"/>
      <c r="B218" s="6"/>
      <c r="C218" s="6"/>
      <c r="D218" s="6"/>
    </row>
    <row r="219" spans="1:4" ht="20.100000000000001" customHeight="1">
      <c r="A219" s="6"/>
      <c r="B219" s="6"/>
      <c r="C219" s="6"/>
      <c r="D219" s="6"/>
    </row>
    <row r="220" spans="1:4" ht="20.100000000000001" customHeight="1">
      <c r="A220" s="6"/>
      <c r="B220" s="6"/>
      <c r="C220" s="6"/>
      <c r="D220" s="6"/>
    </row>
    <row r="221" spans="1:4" ht="20.100000000000001" customHeight="1">
      <c r="A221" s="6"/>
      <c r="B221" s="6"/>
      <c r="C221" s="6"/>
      <c r="D221" s="6"/>
    </row>
    <row r="222" spans="1:4" ht="20.100000000000001" customHeight="1">
      <c r="A222" s="6"/>
      <c r="B222" s="6"/>
      <c r="C222" s="6"/>
      <c r="D222" s="6"/>
    </row>
    <row r="223" spans="1:4" ht="20.100000000000001" customHeight="1">
      <c r="A223" s="6"/>
      <c r="B223" s="6"/>
      <c r="C223" s="6"/>
      <c r="D223" s="6"/>
    </row>
    <row r="224" spans="1:4" ht="20.100000000000001" customHeight="1">
      <c r="A224" s="6"/>
      <c r="B224" s="6"/>
      <c r="C224" s="6"/>
      <c r="D224" s="6"/>
    </row>
    <row r="225" spans="1:4" ht="20.100000000000001" customHeight="1">
      <c r="A225" s="6"/>
      <c r="B225" s="6"/>
      <c r="C225" s="6"/>
      <c r="D225" s="6"/>
    </row>
    <row r="226" spans="1:4" ht="20.100000000000001" customHeight="1">
      <c r="A226" s="6"/>
      <c r="B226" s="6"/>
      <c r="C226" s="6"/>
      <c r="D226" s="6"/>
    </row>
    <row r="227" spans="1:4" ht="20.100000000000001" customHeight="1">
      <c r="A227" s="6"/>
      <c r="B227" s="6"/>
      <c r="C227" s="6"/>
      <c r="D227" s="6"/>
    </row>
    <row r="228" spans="1:4" ht="20.100000000000001" customHeight="1">
      <c r="A228" s="6"/>
      <c r="B228" s="6"/>
      <c r="C228" s="6"/>
      <c r="D228" s="6"/>
    </row>
    <row r="229" spans="1:4" ht="20.100000000000001" customHeight="1">
      <c r="A229" s="6"/>
      <c r="B229" s="6"/>
      <c r="C229" s="6"/>
      <c r="D229" s="6"/>
    </row>
    <row r="230" spans="1:4" ht="20.100000000000001" customHeight="1">
      <c r="A230" s="6"/>
      <c r="B230" s="6"/>
      <c r="C230" s="6"/>
      <c r="D230" s="6"/>
    </row>
    <row r="231" spans="1:4" ht="20.100000000000001" customHeight="1">
      <c r="A231" s="6"/>
      <c r="B231" s="6"/>
      <c r="C231" s="6"/>
      <c r="D231" s="6"/>
    </row>
    <row r="232" spans="1:4" ht="20.100000000000001" customHeight="1">
      <c r="A232" s="6"/>
      <c r="B232" s="6"/>
      <c r="C232" s="6"/>
      <c r="D232" s="6"/>
    </row>
    <row r="233" spans="1:4" ht="20.100000000000001" customHeight="1">
      <c r="A233" s="6"/>
      <c r="B233" s="6"/>
      <c r="C233" s="6"/>
      <c r="D233" s="6"/>
    </row>
    <row r="234" spans="1:4" ht="20.100000000000001" customHeight="1">
      <c r="A234" s="6"/>
      <c r="B234" s="6"/>
      <c r="C234" s="6"/>
      <c r="D234" s="6"/>
    </row>
    <row r="235" spans="1:4" ht="20.100000000000001" customHeight="1">
      <c r="A235" s="6"/>
      <c r="B235" s="6"/>
      <c r="C235" s="6"/>
      <c r="D235" s="6"/>
    </row>
    <row r="236" spans="1:4" ht="20.100000000000001" customHeight="1">
      <c r="A236" s="6"/>
      <c r="B236" s="6"/>
      <c r="C236" s="6"/>
      <c r="D236" s="6"/>
    </row>
    <row r="237" spans="1:4" ht="20.100000000000001" customHeight="1">
      <c r="A237" s="6"/>
      <c r="B237" s="6"/>
      <c r="C237" s="6"/>
      <c r="D237" s="6"/>
    </row>
    <row r="238" spans="1:4" ht="20.100000000000001" customHeight="1">
      <c r="A238" s="6"/>
      <c r="B238" s="6"/>
      <c r="C238" s="6"/>
      <c r="D238" s="6"/>
    </row>
    <row r="239" spans="1:4" ht="20.100000000000001" customHeight="1">
      <c r="A239" s="6"/>
      <c r="B239" s="6"/>
      <c r="C239" s="6"/>
      <c r="D239" s="6"/>
    </row>
    <row r="240" spans="1:4" ht="20.100000000000001" customHeight="1">
      <c r="A240" s="6"/>
      <c r="B240" s="6"/>
      <c r="C240" s="6"/>
      <c r="D240" s="6"/>
    </row>
    <row r="241" spans="1:4" ht="20.100000000000001" customHeight="1">
      <c r="A241" s="6"/>
      <c r="B241" s="6"/>
      <c r="C241" s="6"/>
      <c r="D241" s="6"/>
    </row>
    <row r="242" spans="1:4" ht="20.100000000000001" customHeight="1">
      <c r="A242" s="6"/>
      <c r="B242" s="6"/>
      <c r="C242" s="6"/>
      <c r="D242" s="6"/>
    </row>
    <row r="243" spans="1:4" ht="20.100000000000001" customHeight="1">
      <c r="A243" s="6"/>
      <c r="B243" s="6"/>
      <c r="C243" s="6"/>
      <c r="D243" s="6"/>
    </row>
    <row r="244" spans="1:4" ht="20.100000000000001" customHeight="1">
      <c r="A244" s="6"/>
      <c r="B244" s="6"/>
      <c r="C244" s="6"/>
      <c r="D244" s="6"/>
    </row>
    <row r="245" spans="1:4" ht="20.100000000000001" customHeight="1">
      <c r="A245" s="6"/>
      <c r="B245" s="6"/>
      <c r="C245" s="6"/>
      <c r="D245" s="6"/>
    </row>
    <row r="246" spans="1:4" ht="20.100000000000001" customHeight="1">
      <c r="A246" s="6"/>
      <c r="B246" s="6"/>
      <c r="C246" s="6"/>
      <c r="D246" s="6"/>
    </row>
    <row r="247" spans="1:4" ht="20.100000000000001" customHeight="1">
      <c r="A247" s="6"/>
      <c r="B247" s="6"/>
      <c r="C247" s="6"/>
      <c r="D247" s="6"/>
    </row>
    <row r="248" spans="1:4" ht="20.100000000000001" customHeight="1">
      <c r="A248" s="6"/>
      <c r="B248" s="6"/>
      <c r="C248" s="6"/>
      <c r="D248" s="6"/>
    </row>
    <row r="249" spans="1:4" ht="20.100000000000001" customHeight="1">
      <c r="A249" s="6"/>
      <c r="B249" s="6"/>
      <c r="C249" s="6"/>
      <c r="D249" s="6"/>
    </row>
    <row r="250" spans="1:4" ht="20.100000000000001" customHeight="1">
      <c r="A250" s="6"/>
      <c r="B250" s="6"/>
      <c r="C250" s="6"/>
      <c r="D250" s="6"/>
    </row>
    <row r="251" spans="1:4" ht="20.100000000000001" customHeight="1">
      <c r="A251" s="6"/>
      <c r="B251" s="6"/>
      <c r="C251" s="6"/>
      <c r="D251" s="6"/>
    </row>
    <row r="252" spans="1:4" ht="20.100000000000001" customHeight="1">
      <c r="A252" s="6"/>
      <c r="B252" s="6"/>
      <c r="C252" s="6"/>
      <c r="D252" s="6"/>
    </row>
    <row r="253" spans="1:4" ht="20.100000000000001" customHeight="1">
      <c r="A253" s="6"/>
      <c r="B253" s="6"/>
      <c r="C253" s="6"/>
      <c r="D253" s="6"/>
    </row>
    <row r="254" spans="1:4" ht="20.100000000000001" customHeight="1">
      <c r="A254" s="6"/>
      <c r="B254" s="6"/>
      <c r="C254" s="6"/>
      <c r="D254" s="6"/>
    </row>
    <row r="255" spans="1:4" ht="20.100000000000001" customHeight="1">
      <c r="A255" s="6"/>
      <c r="B255" s="6"/>
      <c r="C255" s="6"/>
      <c r="D255" s="6"/>
    </row>
    <row r="256" spans="1:4" ht="20.100000000000001" customHeight="1">
      <c r="A256" s="6"/>
      <c r="B256" s="6"/>
      <c r="C256" s="6"/>
      <c r="D256" s="6"/>
    </row>
    <row r="257" spans="1:4" ht="20.100000000000001" customHeight="1">
      <c r="A257" s="6"/>
      <c r="B257" s="6"/>
      <c r="C257" s="6"/>
      <c r="D257" s="6"/>
    </row>
    <row r="258" spans="1:4" ht="20.100000000000001" customHeight="1">
      <c r="A258" s="6"/>
      <c r="B258" s="6"/>
      <c r="C258" s="6"/>
      <c r="D258" s="6"/>
    </row>
    <row r="259" spans="1:4" ht="20.100000000000001" customHeight="1">
      <c r="A259" s="6"/>
      <c r="B259" s="6"/>
      <c r="C259" s="6"/>
      <c r="D259" s="6"/>
    </row>
    <row r="260" spans="1:4" ht="20.100000000000001" customHeight="1">
      <c r="A260" s="6"/>
      <c r="B260" s="6"/>
      <c r="C260" s="6"/>
      <c r="D260" s="6"/>
    </row>
    <row r="261" spans="1:4" ht="20.100000000000001" customHeight="1">
      <c r="A261" s="6"/>
      <c r="B261" s="6"/>
      <c r="C261" s="6"/>
      <c r="D261" s="6"/>
    </row>
    <row r="262" spans="1:4" ht="20.100000000000001" customHeight="1">
      <c r="A262" s="6"/>
      <c r="B262" s="6"/>
      <c r="C262" s="6"/>
      <c r="D262" s="6"/>
    </row>
    <row r="263" spans="1:4" ht="20.100000000000001" customHeight="1">
      <c r="A263" s="6"/>
      <c r="B263" s="6"/>
      <c r="C263" s="6"/>
      <c r="D263" s="6"/>
    </row>
    <row r="264" spans="1:4" ht="20.100000000000001" customHeight="1">
      <c r="A264" s="6"/>
      <c r="B264" s="6"/>
      <c r="C264" s="6"/>
      <c r="D264" s="6"/>
    </row>
    <row r="265" spans="1:4" ht="20.100000000000001" customHeight="1">
      <c r="A265" s="6"/>
      <c r="B265" s="6"/>
      <c r="C265" s="6"/>
      <c r="D265" s="6"/>
    </row>
    <row r="266" spans="1:4" ht="20.100000000000001" customHeight="1">
      <c r="A266" s="6"/>
      <c r="B266" s="6"/>
      <c r="C266" s="6"/>
      <c r="D266" s="6"/>
    </row>
    <row r="267" spans="1:4" ht="20.100000000000001" customHeight="1">
      <c r="A267" s="6"/>
      <c r="B267" s="6"/>
      <c r="C267" s="6"/>
      <c r="D267" s="6"/>
    </row>
    <row r="268" spans="1:4" ht="20.100000000000001" customHeight="1">
      <c r="A268" s="6"/>
      <c r="B268" s="6"/>
      <c r="C268" s="6"/>
      <c r="D268" s="6"/>
    </row>
    <row r="269" spans="1:4" ht="20.100000000000001" customHeight="1">
      <c r="A269" s="6"/>
      <c r="B269" s="6"/>
      <c r="C269" s="6"/>
      <c r="D269" s="6"/>
    </row>
    <row r="270" spans="1:4" ht="20.100000000000001" customHeight="1">
      <c r="A270" s="6"/>
      <c r="B270" s="6"/>
      <c r="C270" s="6"/>
      <c r="D270" s="6"/>
    </row>
    <row r="271" spans="1:4" ht="20.100000000000001" customHeight="1">
      <c r="A271" s="6"/>
      <c r="B271" s="6"/>
      <c r="C271" s="6"/>
      <c r="D271" s="6"/>
    </row>
    <row r="272" spans="1:4" ht="20.100000000000001" customHeight="1">
      <c r="A272" s="6"/>
      <c r="B272" s="6"/>
      <c r="C272" s="6"/>
      <c r="D272" s="6"/>
    </row>
    <row r="273" spans="1:4" ht="20.100000000000001" customHeight="1">
      <c r="A273" s="6"/>
      <c r="B273" s="6"/>
      <c r="C273" s="6"/>
      <c r="D273" s="6"/>
    </row>
    <row r="274" spans="1:4" ht="20.100000000000001" customHeight="1">
      <c r="A274" s="6"/>
      <c r="B274" s="6"/>
      <c r="C274" s="6"/>
      <c r="D274" s="6"/>
    </row>
    <row r="275" spans="1:4" ht="20.100000000000001" customHeight="1">
      <c r="A275" s="6"/>
      <c r="B275" s="6"/>
      <c r="C275" s="6"/>
      <c r="D275" s="6"/>
    </row>
    <row r="276" spans="1:4" ht="20.100000000000001" customHeight="1">
      <c r="A276" s="6"/>
      <c r="B276" s="6"/>
      <c r="C276" s="6"/>
      <c r="D276" s="6"/>
    </row>
    <row r="277" spans="1:4" ht="20.100000000000001" customHeight="1">
      <c r="A277" s="6"/>
      <c r="B277" s="6"/>
      <c r="C277" s="6"/>
      <c r="D277" s="6"/>
    </row>
    <row r="278" spans="1:4" ht="20.100000000000001" customHeight="1">
      <c r="A278" s="6"/>
      <c r="B278" s="6"/>
      <c r="C278" s="6"/>
      <c r="D278" s="6"/>
    </row>
    <row r="279" spans="1:4" ht="20.100000000000001" customHeight="1">
      <c r="A279" s="6"/>
      <c r="B279" s="6"/>
      <c r="C279" s="6"/>
      <c r="D279" s="6"/>
    </row>
    <row r="280" spans="1:4" ht="20.100000000000001" customHeight="1">
      <c r="A280" s="6"/>
      <c r="B280" s="6"/>
      <c r="C280" s="6"/>
      <c r="D280" s="6"/>
    </row>
    <row r="281" spans="1:4" ht="20.100000000000001" customHeight="1">
      <c r="A281" s="6"/>
      <c r="B281" s="6"/>
      <c r="C281" s="6"/>
      <c r="D281" s="6"/>
    </row>
    <row r="282" spans="1:4" ht="20.100000000000001" customHeight="1">
      <c r="A282" s="6"/>
      <c r="B282" s="6"/>
      <c r="C282" s="6"/>
      <c r="D282" s="6"/>
    </row>
    <row r="283" spans="1:4" ht="20.100000000000001" customHeight="1">
      <c r="A283" s="6"/>
      <c r="B283" s="6"/>
      <c r="C283" s="6"/>
      <c r="D283" s="6"/>
    </row>
    <row r="284" spans="1:4" ht="20.100000000000001" customHeight="1">
      <c r="A284" s="6"/>
      <c r="B284" s="6"/>
      <c r="C284" s="6"/>
      <c r="D284" s="6"/>
    </row>
    <row r="285" spans="1:4" ht="20.100000000000001" customHeight="1">
      <c r="A285" s="6"/>
      <c r="B285" s="6"/>
      <c r="C285" s="6"/>
      <c r="D285" s="6"/>
    </row>
    <row r="286" spans="1:4" ht="20.100000000000001" customHeight="1">
      <c r="A286" s="6"/>
      <c r="B286" s="6"/>
      <c r="C286" s="6"/>
      <c r="D286" s="6"/>
    </row>
    <row r="287" spans="1:4" ht="20.100000000000001" customHeight="1">
      <c r="A287" s="6"/>
      <c r="B287" s="6"/>
      <c r="C287" s="6"/>
      <c r="D287" s="6"/>
    </row>
    <row r="288" spans="1:4" ht="20.100000000000001" customHeight="1">
      <c r="A288" s="6"/>
      <c r="B288" s="6"/>
      <c r="C288" s="6"/>
      <c r="D288" s="6"/>
    </row>
    <row r="289" spans="1:4" ht="20.100000000000001" customHeight="1">
      <c r="A289" s="6"/>
      <c r="B289" s="6"/>
      <c r="C289" s="6"/>
      <c r="D289" s="6"/>
    </row>
    <row r="290" spans="1:4" ht="20.100000000000001" customHeight="1">
      <c r="A290" s="6"/>
      <c r="B290" s="6"/>
      <c r="C290" s="6"/>
      <c r="D290" s="6"/>
    </row>
    <row r="291" spans="1:4" ht="20.100000000000001" customHeight="1">
      <c r="A291" s="6"/>
      <c r="B291" s="6"/>
      <c r="C291" s="6"/>
      <c r="D291" s="6"/>
    </row>
    <row r="292" spans="1:4" ht="20.100000000000001" customHeight="1">
      <c r="A292" s="6"/>
      <c r="B292" s="6"/>
      <c r="C292" s="6"/>
      <c r="D292" s="6"/>
    </row>
    <row r="293" spans="1:4" ht="20.100000000000001" customHeight="1">
      <c r="A293" s="6"/>
      <c r="B293" s="6"/>
      <c r="C293" s="6"/>
      <c r="D293" s="6"/>
    </row>
    <row r="294" spans="1:4" ht="20.100000000000001" customHeight="1">
      <c r="A294" s="6"/>
      <c r="B294" s="6"/>
      <c r="C294" s="6"/>
      <c r="D294" s="6"/>
    </row>
    <row r="295" spans="1:4" ht="20.100000000000001" customHeight="1">
      <c r="A295" s="6"/>
      <c r="B295" s="6"/>
      <c r="C295" s="6"/>
      <c r="D295" s="6"/>
    </row>
    <row r="296" spans="1:4" ht="20.100000000000001" customHeight="1">
      <c r="A296" s="6"/>
      <c r="B296" s="6"/>
      <c r="C296" s="6"/>
      <c r="D296" s="6"/>
    </row>
    <row r="297" spans="1:4" ht="20.100000000000001" customHeight="1">
      <c r="A297" s="6"/>
      <c r="B297" s="6"/>
      <c r="C297" s="6"/>
      <c r="D297" s="6"/>
    </row>
    <row r="298" spans="1:4" ht="20.100000000000001" customHeight="1">
      <c r="A298" s="6"/>
      <c r="B298" s="6"/>
      <c r="C298" s="6"/>
      <c r="D298" s="6"/>
    </row>
    <row r="299" spans="1:4" ht="20.100000000000001" customHeight="1">
      <c r="A299" s="6"/>
      <c r="B299" s="6"/>
      <c r="C299" s="6"/>
      <c r="D299" s="6"/>
    </row>
    <row r="300" spans="1:4" ht="20.100000000000001" customHeight="1">
      <c r="A300" s="6"/>
      <c r="B300" s="6"/>
      <c r="C300" s="6"/>
      <c r="D300" s="6"/>
    </row>
    <row r="301" spans="1:4" ht="20.100000000000001" customHeight="1">
      <c r="A301" s="6"/>
      <c r="B301" s="6"/>
      <c r="C301" s="6"/>
      <c r="D301" s="6"/>
    </row>
    <row r="302" spans="1:4" ht="20.100000000000001" customHeight="1">
      <c r="A302" s="6"/>
      <c r="B302" s="6"/>
      <c r="C302" s="6"/>
      <c r="D302" s="6"/>
    </row>
    <row r="303" spans="1:4" ht="20.100000000000001" customHeight="1">
      <c r="A303" s="6"/>
      <c r="B303" s="6"/>
      <c r="C303" s="6"/>
      <c r="D303" s="6"/>
    </row>
    <row r="304" spans="1:4" ht="20.100000000000001" customHeight="1">
      <c r="A304" s="6"/>
      <c r="B304" s="6"/>
      <c r="C304" s="6"/>
      <c r="D304" s="6"/>
    </row>
    <row r="305" spans="1:4" ht="20.100000000000001" customHeight="1">
      <c r="A305" s="6"/>
      <c r="B305" s="6"/>
      <c r="C305" s="6"/>
      <c r="D305" s="6"/>
    </row>
    <row r="306" spans="1:4" ht="20.100000000000001" customHeight="1">
      <c r="A306" s="6"/>
      <c r="B306" s="6"/>
      <c r="C306" s="6"/>
      <c r="D306" s="6"/>
    </row>
    <row r="307" spans="1:4" ht="20.100000000000001" customHeight="1">
      <c r="A307" s="6"/>
      <c r="B307" s="6"/>
      <c r="C307" s="6"/>
      <c r="D307" s="6"/>
    </row>
    <row r="308" spans="1:4" ht="20.100000000000001" customHeight="1">
      <c r="A308" s="6"/>
      <c r="B308" s="6"/>
      <c r="C308" s="6"/>
      <c r="D308" s="6"/>
    </row>
    <row r="309" spans="1:4" ht="20.100000000000001" customHeight="1">
      <c r="A309" s="6"/>
      <c r="B309" s="6"/>
      <c r="C309" s="6"/>
      <c r="D309" s="6"/>
    </row>
    <row r="310" spans="1:4" ht="20.100000000000001" customHeight="1">
      <c r="A310" s="6"/>
      <c r="B310" s="6"/>
      <c r="C310" s="6"/>
      <c r="D310" s="6"/>
    </row>
    <row r="311" spans="1:4" ht="20.100000000000001" customHeight="1">
      <c r="A311" s="6"/>
      <c r="B311" s="6"/>
      <c r="C311" s="6"/>
      <c r="D311" s="6"/>
    </row>
    <row r="312" spans="1:4" ht="20.100000000000001" customHeight="1">
      <c r="A312" s="6"/>
      <c r="B312" s="6"/>
      <c r="C312" s="6"/>
      <c r="D312" s="6"/>
    </row>
    <row r="313" spans="1:4" ht="20.100000000000001" customHeight="1">
      <c r="A313" s="6"/>
      <c r="B313" s="6"/>
      <c r="C313" s="6"/>
      <c r="D313" s="6"/>
    </row>
    <row r="314" spans="1:4" ht="20.100000000000001" customHeight="1">
      <c r="A314" s="6"/>
      <c r="B314" s="6"/>
      <c r="C314" s="6"/>
      <c r="D314" s="6"/>
    </row>
    <row r="315" spans="1:4" ht="20.100000000000001" customHeight="1">
      <c r="A315" s="6"/>
      <c r="B315" s="6"/>
      <c r="C315" s="6"/>
      <c r="D315" s="6"/>
    </row>
    <row r="316" spans="1:4" ht="20.100000000000001" customHeight="1">
      <c r="A316" s="6"/>
      <c r="B316" s="6"/>
      <c r="C316" s="6"/>
      <c r="D316" s="6"/>
    </row>
    <row r="317" spans="1:4" ht="20.100000000000001" customHeight="1">
      <c r="A317" s="6"/>
      <c r="B317" s="6"/>
      <c r="C317" s="6"/>
      <c r="D317" s="6"/>
    </row>
    <row r="318" spans="1:4" ht="20.100000000000001" customHeight="1">
      <c r="A318" s="6"/>
      <c r="B318" s="6"/>
      <c r="C318" s="6"/>
      <c r="D318" s="6"/>
    </row>
    <row r="319" spans="1:4" ht="20.100000000000001" customHeight="1">
      <c r="A319" s="6"/>
      <c r="B319" s="6"/>
      <c r="C319" s="6"/>
      <c r="D319" s="6"/>
    </row>
    <row r="320" spans="1:4" ht="20.100000000000001" customHeight="1">
      <c r="A320" s="6"/>
      <c r="B320" s="6"/>
      <c r="C320" s="6"/>
      <c r="D320" s="6"/>
    </row>
    <row r="321" spans="1:4" ht="20.100000000000001" customHeight="1">
      <c r="A321" s="6"/>
      <c r="B321" s="6"/>
      <c r="C321" s="6"/>
      <c r="D321" s="6"/>
    </row>
    <row r="322" spans="1:4" ht="20.100000000000001" customHeight="1">
      <c r="A322" s="6"/>
      <c r="B322" s="6"/>
      <c r="C322" s="6"/>
      <c r="D322" s="6"/>
    </row>
    <row r="323" spans="1:4" ht="20.100000000000001" customHeight="1">
      <c r="A323" s="6"/>
      <c r="B323" s="6"/>
      <c r="C323" s="6"/>
      <c r="D323" s="6"/>
    </row>
    <row r="324" spans="1:4" ht="20.100000000000001" customHeight="1">
      <c r="A324" s="6"/>
      <c r="B324" s="6"/>
      <c r="C324" s="6"/>
      <c r="D324" s="6"/>
    </row>
    <row r="325" spans="1:4" ht="20.100000000000001" customHeight="1">
      <c r="A325" s="6"/>
      <c r="B325" s="6"/>
      <c r="C325" s="6"/>
      <c r="D325" s="6"/>
    </row>
    <row r="326" spans="1:4" ht="20.100000000000001" customHeight="1">
      <c r="A326" s="6"/>
      <c r="B326" s="6"/>
      <c r="C326" s="6"/>
      <c r="D326" s="6"/>
    </row>
    <row r="327" spans="1:4" ht="20.100000000000001" customHeight="1">
      <c r="A327" s="6"/>
      <c r="B327" s="6"/>
      <c r="C327" s="6"/>
      <c r="D327" s="6"/>
    </row>
    <row r="328" spans="1:4" ht="20.100000000000001" customHeight="1">
      <c r="A328" s="6"/>
      <c r="B328" s="6"/>
      <c r="C328" s="6"/>
      <c r="D328" s="6"/>
    </row>
    <row r="329" spans="1:4" ht="20.100000000000001" customHeight="1">
      <c r="A329" s="6"/>
      <c r="B329" s="6"/>
      <c r="C329" s="6"/>
      <c r="D329" s="6"/>
    </row>
    <row r="330" spans="1:4" ht="20.100000000000001" customHeight="1">
      <c r="A330" s="6"/>
      <c r="B330" s="6"/>
      <c r="C330" s="6"/>
      <c r="D330" s="6"/>
    </row>
    <row r="331" spans="1:4" ht="20.100000000000001" customHeight="1">
      <c r="A331" s="6"/>
      <c r="B331" s="6"/>
      <c r="C331" s="6"/>
      <c r="D331" s="6"/>
    </row>
    <row r="332" spans="1:4" ht="20.100000000000001" customHeight="1">
      <c r="A332" s="6"/>
      <c r="B332" s="6"/>
      <c r="C332" s="6"/>
      <c r="D332" s="6"/>
    </row>
    <row r="333" spans="1:4" ht="20.100000000000001" customHeight="1">
      <c r="A333" s="6"/>
      <c r="B333" s="6"/>
      <c r="C333" s="6"/>
      <c r="D333" s="6"/>
    </row>
    <row r="334" spans="1:4" ht="20.100000000000001" customHeight="1">
      <c r="A334" s="6"/>
      <c r="B334" s="6"/>
      <c r="C334" s="6"/>
      <c r="D334" s="6"/>
    </row>
    <row r="335" spans="1:4" ht="20.100000000000001" customHeight="1">
      <c r="A335" s="6"/>
      <c r="B335" s="6"/>
      <c r="C335" s="6"/>
      <c r="D335" s="6"/>
    </row>
    <row r="336" spans="1:4" ht="20.100000000000001" customHeight="1">
      <c r="A336" s="6"/>
      <c r="B336" s="6"/>
      <c r="C336" s="6"/>
      <c r="D336" s="6"/>
    </row>
    <row r="337" spans="1:4" ht="20.100000000000001" customHeight="1">
      <c r="A337" s="6"/>
      <c r="B337" s="6"/>
      <c r="C337" s="6"/>
      <c r="D337" s="6"/>
    </row>
    <row r="338" spans="1:4" ht="20.100000000000001" customHeight="1">
      <c r="A338" s="6"/>
      <c r="B338" s="6"/>
      <c r="C338" s="6"/>
      <c r="D338" s="6"/>
    </row>
    <row r="339" spans="1:4" ht="20.100000000000001" customHeight="1">
      <c r="A339" s="6"/>
      <c r="B339" s="6"/>
      <c r="C339" s="6"/>
      <c r="D339" s="6"/>
    </row>
    <row r="340" spans="1:4" ht="20.100000000000001" customHeight="1">
      <c r="A340" s="6"/>
      <c r="B340" s="6"/>
      <c r="C340" s="6"/>
      <c r="D340" s="6"/>
    </row>
    <row r="341" spans="1:4" ht="20.100000000000001" customHeight="1">
      <c r="A341" s="6"/>
      <c r="B341" s="6"/>
      <c r="C341" s="6"/>
      <c r="D341" s="6"/>
    </row>
    <row r="342" spans="1:4" ht="20.100000000000001" customHeight="1">
      <c r="A342" s="6"/>
      <c r="B342" s="6"/>
      <c r="C342" s="6"/>
      <c r="D342" s="6"/>
    </row>
    <row r="343" spans="1:4" ht="20.100000000000001" customHeight="1">
      <c r="A343" s="6"/>
      <c r="B343" s="6"/>
      <c r="C343" s="6"/>
      <c r="D343" s="6"/>
    </row>
    <row r="344" spans="1:4" ht="20.100000000000001" customHeight="1">
      <c r="A344" s="6"/>
      <c r="B344" s="6"/>
      <c r="C344" s="6"/>
      <c r="D344" s="6"/>
    </row>
    <row r="345" spans="1:4" ht="20.100000000000001" customHeight="1">
      <c r="A345" s="6"/>
      <c r="B345" s="6"/>
      <c r="C345" s="6"/>
      <c r="D345" s="6"/>
    </row>
    <row r="346" spans="1:4" ht="20.100000000000001" customHeight="1">
      <c r="A346" s="6"/>
      <c r="B346" s="6"/>
      <c r="C346" s="6"/>
      <c r="D346" s="6"/>
    </row>
    <row r="347" spans="1:4" ht="20.100000000000001" customHeight="1">
      <c r="A347" s="6"/>
      <c r="B347" s="6"/>
      <c r="C347" s="6"/>
      <c r="D347" s="6"/>
    </row>
    <row r="348" spans="1:4" ht="20.100000000000001" customHeight="1">
      <c r="A348" s="6"/>
      <c r="B348" s="6"/>
      <c r="C348" s="6"/>
      <c r="D348" s="6"/>
    </row>
    <row r="349" spans="1:4" ht="20.100000000000001" customHeight="1">
      <c r="A349" s="6"/>
      <c r="B349" s="6"/>
      <c r="C349" s="6"/>
      <c r="D349" s="6"/>
    </row>
    <row r="350" spans="1:4" ht="20.100000000000001" customHeight="1">
      <c r="A350" s="6"/>
      <c r="B350" s="6"/>
      <c r="C350" s="6"/>
      <c r="D350" s="6"/>
    </row>
    <row r="351" spans="1:4" ht="20.100000000000001" customHeight="1">
      <c r="A351" s="6"/>
      <c r="B351" s="6"/>
      <c r="C351" s="6"/>
      <c r="D351" s="6"/>
    </row>
    <row r="352" spans="1:4" ht="20.100000000000001" customHeight="1">
      <c r="A352" s="6"/>
      <c r="B352" s="6"/>
      <c r="C352" s="6"/>
      <c r="D352" s="6"/>
    </row>
    <row r="353" spans="1:4" ht="20.100000000000001" customHeight="1">
      <c r="A353" s="6"/>
      <c r="B353" s="6"/>
      <c r="C353" s="6"/>
      <c r="D353" s="6"/>
    </row>
    <row r="354" spans="1:4" ht="20.100000000000001" customHeight="1">
      <c r="A354" s="6"/>
      <c r="B354" s="6"/>
      <c r="C354" s="6"/>
      <c r="D354" s="6"/>
    </row>
    <row r="355" spans="1:4" ht="20.100000000000001" customHeight="1">
      <c r="A355" s="6"/>
      <c r="B355" s="6"/>
      <c r="C355" s="6"/>
      <c r="D355" s="6"/>
    </row>
    <row r="356" spans="1:4" ht="20.100000000000001" customHeight="1">
      <c r="A356" s="6"/>
      <c r="B356" s="6"/>
      <c r="C356" s="6"/>
      <c r="D356" s="6"/>
    </row>
    <row r="357" spans="1:4" ht="20.100000000000001" customHeight="1">
      <c r="A357" s="6"/>
      <c r="B357" s="6"/>
      <c r="C357" s="6"/>
      <c r="D357" s="6"/>
    </row>
    <row r="358" spans="1:4" ht="20.100000000000001" customHeight="1">
      <c r="A358" s="6"/>
      <c r="B358" s="6"/>
      <c r="C358" s="6"/>
      <c r="D358" s="6"/>
    </row>
    <row r="359" spans="1:4" ht="20.100000000000001" customHeight="1">
      <c r="A359" s="6"/>
      <c r="B359" s="6"/>
      <c r="C359" s="6"/>
      <c r="D359" s="6"/>
    </row>
    <row r="360" spans="1:4" ht="20.100000000000001" customHeight="1">
      <c r="A360" s="6"/>
      <c r="B360" s="6"/>
      <c r="C360" s="6"/>
      <c r="D360" s="6"/>
    </row>
    <row r="361" spans="1:4" ht="20.100000000000001" customHeight="1">
      <c r="A361" s="6"/>
      <c r="B361" s="6"/>
      <c r="C361" s="6"/>
      <c r="D361" s="6"/>
    </row>
    <row r="362" spans="1:4" ht="20.100000000000001" customHeight="1">
      <c r="A362" s="6"/>
      <c r="B362" s="6"/>
      <c r="C362" s="6"/>
      <c r="D362" s="6"/>
    </row>
    <row r="363" spans="1:4" ht="20.100000000000001" customHeight="1">
      <c r="A363" s="6"/>
      <c r="B363" s="6"/>
      <c r="C363" s="6"/>
      <c r="D363" s="6"/>
    </row>
    <row r="364" spans="1:4" ht="20.100000000000001" customHeight="1">
      <c r="A364" s="6"/>
      <c r="B364" s="6"/>
      <c r="C364" s="6"/>
      <c r="D364" s="6"/>
    </row>
    <row r="365" spans="1:4" ht="20.100000000000001" customHeight="1">
      <c r="A365" s="6"/>
      <c r="B365" s="6"/>
      <c r="C365" s="6"/>
      <c r="D365" s="6"/>
    </row>
    <row r="366" spans="1:4" ht="20.100000000000001" customHeight="1">
      <c r="A366" s="6"/>
      <c r="B366" s="6"/>
      <c r="C366" s="6"/>
      <c r="D366" s="6"/>
    </row>
    <row r="367" spans="1:4" ht="20.100000000000001" customHeight="1">
      <c r="A367" s="6"/>
      <c r="B367" s="6"/>
      <c r="C367" s="6"/>
      <c r="D367" s="6"/>
    </row>
    <row r="368" spans="1:4" ht="20.100000000000001" customHeight="1">
      <c r="A368" s="6"/>
      <c r="B368" s="6"/>
      <c r="C368" s="6"/>
      <c r="D368" s="6"/>
    </row>
    <row r="369" spans="1:4" ht="20.100000000000001" customHeight="1">
      <c r="A369" s="6"/>
      <c r="B369" s="6"/>
      <c r="C369" s="6"/>
      <c r="D369" s="6"/>
    </row>
    <row r="370" spans="1:4" ht="20.100000000000001" customHeight="1">
      <c r="A370" s="6"/>
      <c r="B370" s="6"/>
      <c r="C370" s="6"/>
      <c r="D370" s="6"/>
    </row>
    <row r="371" spans="1:4" ht="20.100000000000001" customHeight="1">
      <c r="A371" s="6"/>
      <c r="B371" s="6"/>
      <c r="C371" s="6"/>
      <c r="D371" s="6"/>
    </row>
    <row r="372" spans="1:4" ht="20.100000000000001" customHeight="1">
      <c r="A372" s="6"/>
      <c r="B372" s="6"/>
      <c r="C372" s="6"/>
      <c r="D372" s="6"/>
    </row>
    <row r="373" spans="1:4" ht="20.100000000000001" customHeight="1">
      <c r="A373" s="6"/>
      <c r="B373" s="6"/>
      <c r="C373" s="6"/>
      <c r="D373" s="6"/>
    </row>
    <row r="374" spans="1:4" ht="20.100000000000001" customHeight="1">
      <c r="A374" s="6"/>
      <c r="B374" s="6"/>
      <c r="C374" s="6"/>
      <c r="D374" s="6"/>
    </row>
    <row r="375" spans="1:4" ht="20.100000000000001" customHeight="1">
      <c r="A375" s="6"/>
      <c r="B375" s="6"/>
      <c r="C375" s="6"/>
      <c r="D375" s="6"/>
    </row>
    <row r="376" spans="1:4" ht="20.100000000000001" customHeight="1">
      <c r="A376" s="6"/>
      <c r="B376" s="6"/>
      <c r="C376" s="6"/>
      <c r="D376" s="6"/>
    </row>
    <row r="377" spans="1:4" ht="20.100000000000001" customHeight="1">
      <c r="A377" s="6"/>
      <c r="B377" s="6"/>
      <c r="C377" s="6"/>
      <c r="D377" s="6"/>
    </row>
    <row r="378" spans="1:4" ht="20.100000000000001" customHeight="1">
      <c r="A378" s="6"/>
      <c r="B378" s="6"/>
      <c r="C378" s="6"/>
      <c r="D378" s="6"/>
    </row>
    <row r="379" spans="1:4" ht="20.100000000000001" customHeight="1">
      <c r="A379" s="6"/>
      <c r="B379" s="6"/>
      <c r="C379" s="6"/>
      <c r="D379" s="6"/>
    </row>
    <row r="380" spans="1:4" ht="20.100000000000001" customHeight="1">
      <c r="A380" s="6"/>
      <c r="B380" s="6"/>
      <c r="C380" s="6"/>
      <c r="D380" s="6"/>
    </row>
    <row r="381" spans="1:4" ht="20.100000000000001" customHeight="1">
      <c r="A381" s="6"/>
      <c r="B381" s="6"/>
      <c r="C381" s="6"/>
      <c r="D381" s="6"/>
    </row>
    <row r="382" spans="1:4" ht="20.100000000000001" customHeight="1">
      <c r="A382" s="6"/>
      <c r="B382" s="6"/>
      <c r="C382" s="6"/>
      <c r="D382" s="6"/>
    </row>
    <row r="383" spans="1:4" ht="20.100000000000001" customHeight="1">
      <c r="A383" s="6"/>
      <c r="B383" s="6"/>
      <c r="C383" s="6"/>
      <c r="D383" s="6"/>
    </row>
    <row r="384" spans="1:4" ht="20.100000000000001" customHeight="1">
      <c r="A384" s="6"/>
      <c r="B384" s="6"/>
      <c r="C384" s="6"/>
      <c r="D384" s="6"/>
    </row>
    <row r="385" spans="1:4" ht="20.100000000000001" customHeight="1">
      <c r="A385" s="6"/>
      <c r="B385" s="6"/>
      <c r="C385" s="6"/>
      <c r="D385" s="6"/>
    </row>
    <row r="386" spans="1:4" ht="20.100000000000001" customHeight="1">
      <c r="A386" s="6"/>
      <c r="B386" s="6"/>
      <c r="C386" s="6"/>
      <c r="D386" s="6"/>
    </row>
    <row r="387" spans="1:4" ht="20.100000000000001" customHeight="1">
      <c r="A387" s="6"/>
      <c r="B387" s="6"/>
      <c r="C387" s="6"/>
      <c r="D387" s="6"/>
    </row>
    <row r="388" spans="1:4" ht="20.100000000000001" customHeight="1">
      <c r="A388" s="6"/>
      <c r="B388" s="6"/>
      <c r="C388" s="6"/>
      <c r="D388" s="6"/>
    </row>
    <row r="389" spans="1:4" ht="20.100000000000001" customHeight="1">
      <c r="A389" s="6"/>
      <c r="B389" s="6"/>
      <c r="C389" s="6"/>
      <c r="D389" s="6"/>
    </row>
    <row r="390" spans="1:4" ht="20.100000000000001" customHeight="1">
      <c r="A390" s="6"/>
      <c r="B390" s="6"/>
      <c r="C390" s="6"/>
      <c r="D390" s="6"/>
    </row>
    <row r="391" spans="1:4" ht="20.100000000000001" customHeight="1">
      <c r="A391" s="6"/>
      <c r="B391" s="6"/>
      <c r="C391" s="6"/>
      <c r="D391" s="6"/>
    </row>
    <row r="392" spans="1:4" ht="20.100000000000001" customHeight="1">
      <c r="A392" s="6"/>
      <c r="B392" s="6"/>
      <c r="C392" s="6"/>
      <c r="D392" s="6"/>
    </row>
    <row r="393" spans="1:4" ht="20.100000000000001" customHeight="1">
      <c r="A393" s="6"/>
      <c r="B393" s="6"/>
      <c r="C393" s="6"/>
      <c r="D393" s="6"/>
    </row>
    <row r="394" spans="1:4" ht="20.100000000000001" customHeight="1">
      <c r="A394" s="6"/>
      <c r="B394" s="6"/>
      <c r="C394" s="6"/>
      <c r="D394" s="6"/>
    </row>
    <row r="395" spans="1:4" ht="20.100000000000001" customHeight="1">
      <c r="A395" s="6"/>
      <c r="B395" s="6"/>
      <c r="C395" s="6"/>
      <c r="D395" s="6"/>
    </row>
    <row r="396" spans="1:4" ht="20.100000000000001" customHeight="1">
      <c r="A396" s="6"/>
      <c r="B396" s="6"/>
      <c r="C396" s="6"/>
      <c r="D396" s="6"/>
    </row>
    <row r="397" spans="1:4" ht="20.100000000000001" customHeight="1">
      <c r="A397" s="6"/>
      <c r="B397" s="6"/>
      <c r="C397" s="6"/>
      <c r="D397" s="6"/>
    </row>
    <row r="398" spans="1:4" ht="20.100000000000001" customHeight="1">
      <c r="A398" s="6"/>
      <c r="B398" s="6"/>
      <c r="C398" s="6"/>
      <c r="D398" s="6"/>
    </row>
    <row r="399" spans="1:4" ht="20.100000000000001" customHeight="1">
      <c r="A399" s="6"/>
      <c r="B399" s="6"/>
      <c r="C399" s="6"/>
      <c r="D399" s="6"/>
    </row>
    <row r="400" spans="1:4" ht="20.100000000000001" customHeight="1">
      <c r="A400" s="6"/>
      <c r="B400" s="6"/>
      <c r="C400" s="6"/>
      <c r="D400" s="6"/>
    </row>
    <row r="401" spans="1:4" ht="20.100000000000001" customHeight="1">
      <c r="A401" s="6"/>
      <c r="B401" s="6"/>
      <c r="C401" s="6"/>
      <c r="D401" s="6"/>
    </row>
    <row r="402" spans="1:4" ht="20.100000000000001" customHeight="1">
      <c r="A402" s="6"/>
      <c r="B402" s="6"/>
      <c r="C402" s="6"/>
      <c r="D402" s="6"/>
    </row>
    <row r="403" spans="1:4" ht="20.100000000000001" customHeight="1">
      <c r="A403" s="6"/>
      <c r="B403" s="6"/>
      <c r="C403" s="6"/>
      <c r="D403" s="6"/>
    </row>
    <row r="404" spans="1:4" ht="20.100000000000001" customHeight="1">
      <c r="A404" s="6"/>
      <c r="B404" s="6"/>
      <c r="C404" s="6"/>
      <c r="D404" s="6"/>
    </row>
    <row r="405" spans="1:4" ht="20.100000000000001" customHeight="1">
      <c r="A405" s="6"/>
      <c r="B405" s="6"/>
      <c r="C405" s="6"/>
      <c r="D405" s="6"/>
    </row>
    <row r="406" spans="1:4" ht="20.100000000000001" customHeight="1">
      <c r="A406" s="6"/>
      <c r="B406" s="6"/>
      <c r="C406" s="6"/>
      <c r="D406" s="6"/>
    </row>
    <row r="407" spans="1:4" ht="20.100000000000001" customHeight="1">
      <c r="A407" s="6"/>
      <c r="B407" s="6"/>
      <c r="C407" s="6"/>
      <c r="D407" s="6"/>
    </row>
    <row r="408" spans="1:4" ht="20.100000000000001" customHeight="1">
      <c r="A408" s="6"/>
      <c r="B408" s="6"/>
      <c r="C408" s="6"/>
      <c r="D408" s="6"/>
    </row>
    <row r="409" spans="1:4" ht="20.100000000000001" customHeight="1">
      <c r="A409" s="6"/>
      <c r="B409" s="6"/>
      <c r="C409" s="6"/>
      <c r="D409" s="6"/>
    </row>
    <row r="410" spans="1:4" ht="20.100000000000001" customHeight="1">
      <c r="A410" s="6"/>
      <c r="B410" s="6"/>
      <c r="C410" s="6"/>
      <c r="D410" s="6"/>
    </row>
    <row r="411" spans="1:4" ht="20.100000000000001" customHeight="1">
      <c r="A411" s="6"/>
      <c r="B411" s="6"/>
      <c r="C411" s="6"/>
      <c r="D411" s="6"/>
    </row>
    <row r="412" spans="1:4" ht="20.100000000000001" customHeight="1">
      <c r="A412" s="6"/>
      <c r="B412" s="6"/>
      <c r="C412" s="6"/>
      <c r="D412" s="6"/>
    </row>
    <row r="413" spans="1:4" ht="20.100000000000001" customHeight="1">
      <c r="A413" s="6"/>
      <c r="B413" s="6"/>
      <c r="C413" s="6"/>
      <c r="D413" s="6"/>
    </row>
    <row r="414" spans="1:4" ht="20.100000000000001" customHeight="1">
      <c r="A414" s="6"/>
      <c r="B414" s="6"/>
      <c r="C414" s="6"/>
      <c r="D414" s="6"/>
    </row>
    <row r="415" spans="1:4" ht="20.100000000000001" customHeight="1">
      <c r="A415" s="6"/>
      <c r="B415" s="6"/>
      <c r="C415" s="6"/>
      <c r="D415" s="6"/>
    </row>
    <row r="416" spans="1:4" ht="20.100000000000001" customHeight="1">
      <c r="A416" s="6"/>
      <c r="B416" s="6"/>
      <c r="C416" s="6"/>
      <c r="D416" s="6"/>
    </row>
    <row r="417" spans="1:4" ht="20.100000000000001" customHeight="1">
      <c r="A417" s="6"/>
      <c r="B417" s="6"/>
      <c r="C417" s="6"/>
      <c r="D417" s="6"/>
    </row>
    <row r="418" spans="1:4" ht="20.100000000000001" customHeight="1">
      <c r="A418" s="6"/>
      <c r="B418" s="6"/>
      <c r="C418" s="6"/>
      <c r="D418" s="6"/>
    </row>
    <row r="419" spans="1:4" ht="20.100000000000001" customHeight="1">
      <c r="A419" s="6"/>
      <c r="B419" s="6"/>
      <c r="C419" s="6"/>
      <c r="D419" s="6"/>
    </row>
    <row r="420" spans="1:4" ht="20.100000000000001" customHeight="1">
      <c r="A420" s="6"/>
      <c r="B420" s="6"/>
      <c r="C420" s="6"/>
      <c r="D420" s="6"/>
    </row>
    <row r="421" spans="1:4" ht="20.100000000000001" customHeight="1">
      <c r="A421" s="6"/>
      <c r="B421" s="6"/>
      <c r="C421" s="6"/>
      <c r="D421" s="6"/>
    </row>
    <row r="422" spans="1:4" ht="20.100000000000001" customHeight="1">
      <c r="A422" s="6"/>
      <c r="B422" s="6"/>
      <c r="C422" s="6"/>
      <c r="D422" s="6"/>
    </row>
    <row r="423" spans="1:4" ht="20.100000000000001" customHeight="1">
      <c r="A423" s="6"/>
      <c r="B423" s="6"/>
      <c r="C423" s="6"/>
      <c r="D423" s="6"/>
    </row>
    <row r="424" spans="1:4" ht="20.100000000000001" customHeight="1">
      <c r="A424" s="6"/>
      <c r="B424" s="6"/>
      <c r="C424" s="6"/>
      <c r="D424" s="6"/>
    </row>
    <row r="425" spans="1:4" ht="20.100000000000001" customHeight="1">
      <c r="A425" s="6"/>
      <c r="B425" s="6"/>
      <c r="C425" s="6"/>
      <c r="D425" s="6"/>
    </row>
    <row r="426" spans="1:4" ht="20.100000000000001" customHeight="1">
      <c r="A426" s="6"/>
      <c r="B426" s="6"/>
      <c r="C426" s="6"/>
      <c r="D426" s="6"/>
    </row>
    <row r="427" spans="1:4" ht="20.100000000000001" customHeight="1">
      <c r="A427" s="6"/>
      <c r="B427" s="6"/>
      <c r="C427" s="6"/>
      <c r="D427" s="6"/>
    </row>
    <row r="428" spans="1:4" ht="20.100000000000001" customHeight="1">
      <c r="A428" s="6"/>
      <c r="B428" s="6"/>
      <c r="C428" s="6"/>
      <c r="D428" s="6"/>
    </row>
    <row r="429" spans="1:4" ht="20.100000000000001" customHeight="1">
      <c r="A429" s="6"/>
      <c r="B429" s="6"/>
      <c r="C429" s="6"/>
      <c r="D429" s="6"/>
    </row>
    <row r="430" spans="1:4" ht="20.100000000000001" customHeight="1">
      <c r="A430" s="6"/>
      <c r="B430" s="6"/>
      <c r="C430" s="6"/>
      <c r="D430" s="6"/>
    </row>
    <row r="431" spans="1:4" ht="20.100000000000001" customHeight="1">
      <c r="A431" s="6"/>
      <c r="B431" s="6"/>
      <c r="C431" s="6"/>
      <c r="D431" s="6"/>
    </row>
    <row r="432" spans="1:4" ht="20.100000000000001" customHeight="1">
      <c r="A432" s="6"/>
      <c r="B432" s="6"/>
      <c r="C432" s="6"/>
      <c r="D432" s="6"/>
    </row>
    <row r="433" spans="1:4" ht="20.100000000000001" customHeight="1">
      <c r="A433" s="6"/>
      <c r="B433" s="6"/>
      <c r="C433" s="6"/>
      <c r="D433" s="6"/>
    </row>
    <row r="434" spans="1:4" ht="20.100000000000001" customHeight="1">
      <c r="A434" s="6"/>
      <c r="B434" s="6"/>
      <c r="C434" s="6"/>
      <c r="D434" s="6"/>
    </row>
    <row r="435" spans="1:4" ht="20.100000000000001" customHeight="1">
      <c r="A435" s="6"/>
      <c r="B435" s="6"/>
      <c r="C435" s="6"/>
      <c r="D435" s="6"/>
    </row>
    <row r="436" spans="1:4" ht="20.100000000000001" customHeight="1">
      <c r="A436" s="6"/>
      <c r="B436" s="6"/>
      <c r="C436" s="6"/>
      <c r="D436" s="6"/>
    </row>
    <row r="437" spans="1:4" ht="20.100000000000001" customHeight="1">
      <c r="A437" s="6"/>
      <c r="B437" s="6"/>
      <c r="C437" s="6"/>
      <c r="D437" s="6"/>
    </row>
    <row r="438" spans="1:4" ht="20.100000000000001" customHeight="1">
      <c r="A438" s="6"/>
      <c r="B438" s="6"/>
      <c r="C438" s="6"/>
      <c r="D438" s="6"/>
    </row>
    <row r="439" spans="1:4" ht="20.100000000000001" customHeight="1">
      <c r="A439" s="6"/>
      <c r="B439" s="6"/>
      <c r="C439" s="6"/>
      <c r="D439" s="6"/>
    </row>
    <row r="440" spans="1:4" ht="20.100000000000001" customHeight="1">
      <c r="A440" s="6"/>
      <c r="B440" s="6"/>
      <c r="C440" s="6"/>
      <c r="D440" s="6"/>
    </row>
    <row r="441" spans="1:4" ht="20.100000000000001" customHeight="1">
      <c r="A441" s="6"/>
      <c r="B441" s="6"/>
      <c r="C441" s="6"/>
      <c r="D441" s="6"/>
    </row>
    <row r="442" spans="1:4" ht="20.100000000000001" customHeight="1">
      <c r="A442" s="6"/>
      <c r="B442" s="6"/>
      <c r="C442" s="6"/>
      <c r="D442" s="6"/>
    </row>
    <row r="443" spans="1:4" ht="20.100000000000001" customHeight="1">
      <c r="A443" s="6"/>
      <c r="B443" s="6"/>
      <c r="C443" s="6"/>
      <c r="D443" s="6"/>
    </row>
    <row r="444" spans="1:4" ht="20.100000000000001" customHeight="1">
      <c r="A444" s="6"/>
      <c r="B444" s="6"/>
      <c r="C444" s="6"/>
      <c r="D444" s="6"/>
    </row>
    <row r="445" spans="1:4" ht="20.100000000000001" customHeight="1">
      <c r="A445" s="6"/>
      <c r="B445" s="6"/>
      <c r="C445" s="6"/>
      <c r="D445" s="6"/>
    </row>
    <row r="446" spans="1:4" ht="20.100000000000001" customHeight="1">
      <c r="A446" s="6"/>
      <c r="B446" s="6"/>
      <c r="C446" s="6"/>
      <c r="D446" s="6"/>
    </row>
    <row r="447" spans="1:4" ht="20.100000000000001" customHeight="1">
      <c r="A447" s="6"/>
      <c r="B447" s="6"/>
      <c r="C447" s="6"/>
      <c r="D447" s="6"/>
    </row>
    <row r="448" spans="1:4" ht="20.100000000000001" customHeight="1">
      <c r="A448" s="6"/>
      <c r="B448" s="6"/>
      <c r="C448" s="6"/>
      <c r="D448" s="6"/>
    </row>
    <row r="449" spans="1:4" ht="20.100000000000001" customHeight="1">
      <c r="A449" s="6"/>
      <c r="B449" s="6"/>
      <c r="C449" s="6"/>
      <c r="D449" s="6"/>
    </row>
    <row r="450" spans="1:4" ht="20.100000000000001" customHeight="1">
      <c r="A450" s="6"/>
      <c r="B450" s="6"/>
      <c r="C450" s="6"/>
      <c r="D450" s="6"/>
    </row>
    <row r="451" spans="1:4" ht="20.100000000000001" customHeight="1">
      <c r="A451" s="6"/>
      <c r="B451" s="6"/>
      <c r="C451" s="6"/>
      <c r="D451" s="6"/>
    </row>
    <row r="452" spans="1:4" ht="20.100000000000001" customHeight="1">
      <c r="A452" s="6"/>
      <c r="B452" s="6"/>
      <c r="C452" s="6"/>
      <c r="D452" s="6"/>
    </row>
    <row r="453" spans="1:4" ht="20.100000000000001" customHeight="1">
      <c r="A453" s="6"/>
      <c r="B453" s="6"/>
      <c r="C453" s="6"/>
      <c r="D453" s="6"/>
    </row>
    <row r="454" spans="1:4" ht="20.100000000000001" customHeight="1">
      <c r="A454" s="6"/>
      <c r="B454" s="6"/>
      <c r="C454" s="6"/>
      <c r="D454" s="6"/>
    </row>
    <row r="455" spans="1:4" ht="20.100000000000001" customHeight="1">
      <c r="A455" s="6"/>
      <c r="B455" s="6"/>
      <c r="C455" s="6"/>
      <c r="D455" s="6"/>
    </row>
    <row r="456" spans="1:4" ht="20.100000000000001" customHeight="1">
      <c r="A456" s="6"/>
      <c r="B456" s="6"/>
      <c r="C456" s="6"/>
      <c r="D456" s="6"/>
    </row>
    <row r="457" spans="1:4" ht="20.100000000000001" customHeight="1">
      <c r="A457" s="6"/>
      <c r="B457" s="6"/>
      <c r="C457" s="6"/>
      <c r="D457" s="6"/>
    </row>
    <row r="458" spans="1:4" ht="20.100000000000001" customHeight="1">
      <c r="A458" s="6"/>
      <c r="B458" s="6"/>
      <c r="C458" s="6"/>
      <c r="D458" s="6"/>
    </row>
    <row r="459" spans="1:4" ht="20.100000000000001" customHeight="1">
      <c r="A459" s="6"/>
      <c r="B459" s="6"/>
      <c r="C459" s="6"/>
      <c r="D459" s="6"/>
    </row>
    <row r="460" spans="1:4" ht="20.100000000000001" customHeight="1">
      <c r="A460" s="6"/>
      <c r="B460" s="6"/>
      <c r="C460" s="6"/>
      <c r="D460" s="6"/>
    </row>
    <row r="461" spans="1:4" ht="20.100000000000001" customHeight="1">
      <c r="A461" s="6"/>
      <c r="B461" s="6"/>
      <c r="C461" s="6"/>
      <c r="D461" s="6"/>
    </row>
    <row r="462" spans="1:4" ht="20.100000000000001" customHeight="1">
      <c r="A462" s="6"/>
      <c r="B462" s="6"/>
      <c r="C462" s="6"/>
      <c r="D462" s="6"/>
    </row>
    <row r="463" spans="1:4" ht="20.100000000000001" customHeight="1">
      <c r="A463" s="6"/>
      <c r="B463" s="6"/>
      <c r="C463" s="6"/>
      <c r="D463" s="6"/>
    </row>
    <row r="464" spans="1:4" ht="20.100000000000001" customHeight="1">
      <c r="A464" s="6"/>
      <c r="B464" s="6"/>
      <c r="C464" s="6"/>
      <c r="D464" s="6"/>
    </row>
  </sheetData>
  <mergeCells count="23">
    <mergeCell ref="Q7:R7"/>
    <mergeCell ref="B8:K8"/>
    <mergeCell ref="L8:P8"/>
    <mergeCell ref="Q8:R8"/>
    <mergeCell ref="S8:X8"/>
    <mergeCell ref="AC8:AH8"/>
    <mergeCell ref="A9:A10"/>
    <mergeCell ref="B9:I9"/>
    <mergeCell ref="J9:K9"/>
    <mergeCell ref="Q9:R10"/>
    <mergeCell ref="S9:T9"/>
    <mergeCell ref="U9:V9"/>
    <mergeCell ref="W9:X9"/>
    <mergeCell ref="Y9:Z9"/>
    <mergeCell ref="AA9:AB9"/>
    <mergeCell ref="Y8:AB8"/>
    <mergeCell ref="AK9:AL9"/>
    <mergeCell ref="AC9:AC10"/>
    <mergeCell ref="AD9:AD10"/>
    <mergeCell ref="AE9:AE10"/>
    <mergeCell ref="AF9:AF10"/>
    <mergeCell ref="AG9:AG10"/>
    <mergeCell ref="AH9:AH10"/>
  </mergeCells>
  <pageMargins left="0.66" right="0.5" top="0.5" bottom="0.4" header="0.3" footer="0.3"/>
  <pageSetup paperSize="5" scale="60" fitToWidth="2" orientation="landscape" horizontalDpi="1200" verticalDpi="1200" r:id="rId1"/>
  <headerFooter alignWithMargins="0">
    <oddHeader>&amp;C&amp;"Calibri,Regular"Public Right of Way (PROW) MEP Assesment Worksheet &amp;R&amp;"Calibri,Regular"&amp;A  Page &amp;P of &amp;N</oddHeader>
  </headerFooter>
  <colBreaks count="1" manualBreakCount="1">
    <brk id="18" min="4"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30% Phase</vt:lpstr>
      <vt:lpstr>65% Phase</vt:lpstr>
      <vt:lpstr>90% Phase</vt:lpstr>
      <vt:lpstr>30% Phase Sample</vt:lpstr>
      <vt:lpstr>65% Phase Sample</vt:lpstr>
      <vt:lpstr>90% Phase Sample</vt:lpstr>
      <vt:lpstr>'30% Phase'!Print_Area</vt:lpstr>
      <vt:lpstr>'30% Phase Sample'!Print_Area</vt:lpstr>
      <vt:lpstr>'65% Phase'!Print_Area</vt:lpstr>
      <vt:lpstr>'65% Phase Sample'!Print_Area</vt:lpstr>
      <vt:lpstr>'90% Phase'!Print_Area</vt:lpstr>
      <vt:lpstr>'90% Phase Sample'!Print_Area</vt:lpstr>
      <vt:lpstr>'30% Phase'!Print_Titles</vt:lpstr>
      <vt:lpstr>'30% Phase Sample'!Print_Titles</vt:lpstr>
      <vt:lpstr>'65% Phase'!Print_Titles</vt:lpstr>
      <vt:lpstr>'65% Phase Sample'!Print_Titles</vt:lpstr>
      <vt:lpstr>'90% Phase'!Print_Titles</vt:lpstr>
      <vt:lpstr>'90% Phase Sample'!Print_Titles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Mehiel, Laura</dc:creator>
  <cp:lastModifiedBy>Meredith Upchurch</cp:lastModifiedBy>
  <cp:lastPrinted>2014-04-21T16:41:11Z</cp:lastPrinted>
  <dcterms:created xsi:type="dcterms:W3CDTF">2013-04-17T00:46:36Z</dcterms:created>
  <dcterms:modified xsi:type="dcterms:W3CDTF">2014-04-21T16:58:44Z</dcterms:modified>
</cp:coreProperties>
</file>